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ata.fsv.cvut.cz\Users\strandav\InstallGD\Projekty\MŽP dotace povrchy\Final\"/>
    </mc:Choice>
  </mc:AlternateContent>
  <workbookProtection workbookPassword="F19D" lockStructure="1"/>
  <bookViews>
    <workbookView xWindow="0" yWindow="0" windowWidth="18492" windowHeight="12924"/>
    <workbookView xWindow="0" yWindow="0" windowWidth="17664" windowHeight="12924"/>
  </bookViews>
  <sheets>
    <sheet name="Zadání&amp;Výsledky" sheetId="2" r:id="rId1"/>
    <sheet name="Výpočty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43" i="2"/>
  <c r="D34" i="2"/>
  <c r="B44" i="1"/>
  <c r="D56" i="2"/>
  <c r="I44" i="1"/>
  <c r="J20" i="1"/>
  <c r="K20" i="1"/>
  <c r="L20" i="1"/>
  <c r="M20" i="1"/>
  <c r="N20" i="1"/>
  <c r="J21" i="1"/>
  <c r="K21" i="1"/>
  <c r="L21" i="1"/>
  <c r="M21" i="1"/>
  <c r="N21" i="1"/>
  <c r="J22" i="1"/>
  <c r="K22" i="1"/>
  <c r="L22" i="1"/>
  <c r="M22" i="1"/>
  <c r="N22" i="1"/>
  <c r="J23" i="1"/>
  <c r="K23" i="1"/>
  <c r="L23" i="1"/>
  <c r="M23" i="1"/>
  <c r="N23" i="1"/>
  <c r="J24" i="1"/>
  <c r="K24" i="1"/>
  <c r="L24" i="1"/>
  <c r="M24" i="1"/>
  <c r="N24" i="1"/>
  <c r="J25" i="1"/>
  <c r="K25" i="1"/>
  <c r="L25" i="1"/>
  <c r="M25" i="1"/>
  <c r="N25" i="1"/>
  <c r="J26" i="1"/>
  <c r="K26" i="1"/>
  <c r="L26" i="1"/>
  <c r="M26" i="1"/>
  <c r="N26" i="1"/>
  <c r="J27" i="1"/>
  <c r="K27" i="1"/>
  <c r="L27" i="1"/>
  <c r="M27" i="1"/>
  <c r="N27" i="1"/>
  <c r="J28" i="1"/>
  <c r="K28" i="1"/>
  <c r="L28" i="1"/>
  <c r="M28" i="1"/>
  <c r="N28" i="1"/>
  <c r="J29" i="1"/>
  <c r="K29" i="1"/>
  <c r="L29" i="1"/>
  <c r="M29" i="1"/>
  <c r="N29" i="1"/>
  <c r="J30" i="1"/>
  <c r="K30" i="1"/>
  <c r="L30" i="1"/>
  <c r="M30" i="1"/>
  <c r="N30" i="1"/>
  <c r="J31" i="1"/>
  <c r="K31" i="1"/>
  <c r="L31" i="1"/>
  <c r="M31" i="1"/>
  <c r="N31" i="1"/>
  <c r="J32" i="1"/>
  <c r="K32" i="1"/>
  <c r="L32" i="1"/>
  <c r="M32" i="1"/>
  <c r="N32" i="1"/>
  <c r="J33" i="1"/>
  <c r="K33" i="1"/>
  <c r="L33" i="1"/>
  <c r="M33" i="1"/>
  <c r="N33" i="1"/>
  <c r="J34" i="1"/>
  <c r="K34" i="1"/>
  <c r="L34" i="1"/>
  <c r="M34" i="1"/>
  <c r="N34" i="1"/>
  <c r="J35" i="1"/>
  <c r="K35" i="1"/>
  <c r="L35" i="1"/>
  <c r="M35" i="1"/>
  <c r="N35" i="1"/>
  <c r="J36" i="1"/>
  <c r="K36" i="1"/>
  <c r="L36" i="1"/>
  <c r="M36" i="1"/>
  <c r="N36" i="1"/>
  <c r="J37" i="1"/>
  <c r="K37" i="1"/>
  <c r="L37" i="1"/>
  <c r="M37" i="1"/>
  <c r="N37" i="1"/>
  <c r="J38" i="1"/>
  <c r="K38" i="1"/>
  <c r="L38" i="1"/>
  <c r="M38" i="1"/>
  <c r="N38" i="1"/>
  <c r="J39" i="1"/>
  <c r="K39" i="1"/>
  <c r="L39" i="1"/>
  <c r="M39" i="1"/>
  <c r="N39" i="1"/>
  <c r="J40" i="1"/>
  <c r="K40" i="1"/>
  <c r="L40" i="1"/>
  <c r="M40" i="1"/>
  <c r="N4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20" i="1"/>
  <c r="B39" i="1"/>
  <c r="B34" i="1"/>
  <c r="B28" i="1"/>
  <c r="B27" i="1"/>
  <c r="B24" i="1"/>
  <c r="B45" i="1" l="1"/>
  <c r="D64" i="2" s="1"/>
  <c r="B31" i="1" l="1"/>
  <c r="B41" i="1" l="1"/>
  <c r="B47" i="1" s="1"/>
  <c r="Z199" i="1" l="1"/>
  <c r="Z198" i="1"/>
  <c r="Z231" i="1"/>
  <c r="Z230" i="1"/>
  <c r="Z197" i="1"/>
  <c r="Z196" i="1"/>
  <c r="Z195" i="1"/>
  <c r="Z194" i="1"/>
  <c r="Z193" i="1"/>
  <c r="Z225" i="1"/>
  <c r="Z229" i="1"/>
  <c r="Z228" i="1"/>
  <c r="Z227" i="1"/>
  <c r="Z226" i="1"/>
  <c r="C207" i="1"/>
  <c r="D207" i="1"/>
  <c r="E207" i="1"/>
  <c r="F207" i="1"/>
  <c r="G207" i="1"/>
  <c r="B207" i="1"/>
  <c r="B36" i="1"/>
  <c r="S16" i="1"/>
  <c r="S57" i="1" l="1"/>
  <c r="T57" i="1"/>
  <c r="U57" i="1"/>
  <c r="V57" i="1"/>
  <c r="W57" i="1"/>
  <c r="S58" i="1"/>
  <c r="T58" i="1"/>
  <c r="U58" i="1"/>
  <c r="V58" i="1"/>
  <c r="W58" i="1"/>
  <c r="S59" i="1"/>
  <c r="T59" i="1"/>
  <c r="U59" i="1"/>
  <c r="V59" i="1"/>
  <c r="W59" i="1"/>
  <c r="S60" i="1"/>
  <c r="T60" i="1"/>
  <c r="U60" i="1"/>
  <c r="V60" i="1"/>
  <c r="W60" i="1"/>
  <c r="S61" i="1"/>
  <c r="T61" i="1"/>
  <c r="U61" i="1"/>
  <c r="V61" i="1"/>
  <c r="W61" i="1"/>
  <c r="S62" i="1"/>
  <c r="T62" i="1"/>
  <c r="U62" i="1"/>
  <c r="V62" i="1"/>
  <c r="W62" i="1"/>
  <c r="S63" i="1"/>
  <c r="T63" i="1"/>
  <c r="U63" i="1"/>
  <c r="V63" i="1"/>
  <c r="W63" i="1"/>
  <c r="S64" i="1"/>
  <c r="T64" i="1"/>
  <c r="U64" i="1"/>
  <c r="V64" i="1"/>
  <c r="W64" i="1"/>
  <c r="S65" i="1"/>
  <c r="T65" i="1"/>
  <c r="U65" i="1"/>
  <c r="V65" i="1"/>
  <c r="W65" i="1"/>
  <c r="S66" i="1"/>
  <c r="T66" i="1"/>
  <c r="U66" i="1"/>
  <c r="V66" i="1"/>
  <c r="W66" i="1"/>
  <c r="S67" i="1"/>
  <c r="T67" i="1"/>
  <c r="U67" i="1"/>
  <c r="V67" i="1"/>
  <c r="W67" i="1"/>
  <c r="S68" i="1"/>
  <c r="T68" i="1"/>
  <c r="U68" i="1"/>
  <c r="V68" i="1"/>
  <c r="W68" i="1"/>
  <c r="S69" i="1"/>
  <c r="T69" i="1"/>
  <c r="U69" i="1"/>
  <c r="V69" i="1"/>
  <c r="W69" i="1"/>
  <c r="S70" i="1"/>
  <c r="T70" i="1"/>
  <c r="U70" i="1"/>
  <c r="V70" i="1"/>
  <c r="W70" i="1"/>
  <c r="S71" i="1"/>
  <c r="T71" i="1"/>
  <c r="U71" i="1"/>
  <c r="V71" i="1"/>
  <c r="W71" i="1"/>
  <c r="S72" i="1"/>
  <c r="T72" i="1"/>
  <c r="U72" i="1"/>
  <c r="V72" i="1"/>
  <c r="W72" i="1"/>
  <c r="S73" i="1"/>
  <c r="T73" i="1"/>
  <c r="U73" i="1"/>
  <c r="V73" i="1"/>
  <c r="W73" i="1"/>
  <c r="S74" i="1"/>
  <c r="T74" i="1"/>
  <c r="U74" i="1"/>
  <c r="V74" i="1"/>
  <c r="W74" i="1"/>
  <c r="S75" i="1"/>
  <c r="T75" i="1"/>
  <c r="U75" i="1"/>
  <c r="V75" i="1"/>
  <c r="W75" i="1"/>
  <c r="S76" i="1"/>
  <c r="T76" i="1"/>
  <c r="U76" i="1"/>
  <c r="V76" i="1"/>
  <c r="W76" i="1"/>
  <c r="S77" i="1"/>
  <c r="T77" i="1"/>
  <c r="U77" i="1"/>
  <c r="V77" i="1"/>
  <c r="W7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57" i="1"/>
  <c r="J58" i="1"/>
  <c r="K58" i="1"/>
  <c r="L58" i="1"/>
  <c r="M58" i="1"/>
  <c r="N58" i="1"/>
  <c r="O58" i="1"/>
  <c r="J59" i="1"/>
  <c r="K59" i="1"/>
  <c r="L59" i="1"/>
  <c r="M59" i="1"/>
  <c r="N59" i="1"/>
  <c r="O59" i="1"/>
  <c r="J60" i="1"/>
  <c r="K60" i="1"/>
  <c r="L60" i="1"/>
  <c r="M60" i="1"/>
  <c r="N60" i="1"/>
  <c r="O60" i="1"/>
  <c r="J61" i="1"/>
  <c r="K61" i="1"/>
  <c r="L61" i="1"/>
  <c r="M61" i="1"/>
  <c r="N61" i="1"/>
  <c r="O61" i="1"/>
  <c r="J62" i="1"/>
  <c r="K62" i="1"/>
  <c r="L62" i="1"/>
  <c r="M62" i="1"/>
  <c r="N62" i="1"/>
  <c r="O62" i="1"/>
  <c r="J63" i="1"/>
  <c r="K63" i="1"/>
  <c r="L63" i="1"/>
  <c r="M63" i="1"/>
  <c r="N63" i="1"/>
  <c r="O63" i="1"/>
  <c r="J64" i="1"/>
  <c r="K64" i="1"/>
  <c r="L64" i="1"/>
  <c r="M64" i="1"/>
  <c r="N64" i="1"/>
  <c r="O64" i="1"/>
  <c r="J65" i="1"/>
  <c r="K65" i="1"/>
  <c r="L65" i="1"/>
  <c r="M65" i="1"/>
  <c r="N65" i="1"/>
  <c r="O65" i="1"/>
  <c r="J66" i="1"/>
  <c r="K66" i="1"/>
  <c r="L66" i="1"/>
  <c r="M66" i="1"/>
  <c r="N66" i="1"/>
  <c r="O66" i="1"/>
  <c r="J67" i="1"/>
  <c r="K67" i="1"/>
  <c r="L67" i="1"/>
  <c r="M67" i="1"/>
  <c r="N67" i="1"/>
  <c r="O67" i="1"/>
  <c r="J68" i="1"/>
  <c r="K68" i="1"/>
  <c r="L68" i="1"/>
  <c r="M68" i="1"/>
  <c r="N68" i="1"/>
  <c r="O68" i="1"/>
  <c r="J69" i="1"/>
  <c r="K69" i="1"/>
  <c r="L69" i="1"/>
  <c r="M69" i="1"/>
  <c r="N69" i="1"/>
  <c r="O69" i="1"/>
  <c r="J70" i="1"/>
  <c r="K70" i="1"/>
  <c r="L70" i="1"/>
  <c r="M70" i="1"/>
  <c r="N70" i="1"/>
  <c r="O70" i="1"/>
  <c r="J71" i="1"/>
  <c r="K71" i="1"/>
  <c r="L71" i="1"/>
  <c r="M71" i="1"/>
  <c r="N71" i="1"/>
  <c r="O71" i="1"/>
  <c r="J72" i="1"/>
  <c r="K72" i="1"/>
  <c r="L72" i="1"/>
  <c r="M72" i="1"/>
  <c r="N72" i="1"/>
  <c r="O72" i="1"/>
  <c r="J73" i="1"/>
  <c r="K73" i="1"/>
  <c r="L73" i="1"/>
  <c r="M73" i="1"/>
  <c r="N73" i="1"/>
  <c r="O73" i="1"/>
  <c r="J74" i="1"/>
  <c r="K74" i="1"/>
  <c r="L74" i="1"/>
  <c r="M74" i="1"/>
  <c r="N74" i="1"/>
  <c r="O74" i="1"/>
  <c r="J75" i="1"/>
  <c r="K75" i="1"/>
  <c r="L75" i="1"/>
  <c r="M75" i="1"/>
  <c r="N75" i="1"/>
  <c r="O75" i="1"/>
  <c r="J76" i="1"/>
  <c r="K76" i="1"/>
  <c r="L76" i="1"/>
  <c r="M76" i="1"/>
  <c r="N76" i="1"/>
  <c r="O76" i="1"/>
  <c r="J77" i="1"/>
  <c r="K77" i="1"/>
  <c r="L77" i="1"/>
  <c r="M77" i="1"/>
  <c r="N77" i="1"/>
  <c r="O77" i="1"/>
  <c r="K57" i="1"/>
  <c r="L57" i="1"/>
  <c r="M57" i="1"/>
  <c r="N57" i="1"/>
  <c r="O57" i="1"/>
  <c r="J57" i="1"/>
  <c r="Q58" i="1"/>
  <c r="Q88" i="1" s="1"/>
  <c r="Q120" i="1" s="1"/>
  <c r="Q150" i="1" s="1"/>
  <c r="Q180" i="1" s="1"/>
  <c r="Q212" i="1" s="1"/>
  <c r="Q244" i="1" s="1"/>
  <c r="Q59" i="1"/>
  <c r="Q89" i="1" s="1"/>
  <c r="Q121" i="1" s="1"/>
  <c r="Q151" i="1" s="1"/>
  <c r="Q181" i="1" s="1"/>
  <c r="Q213" i="1" s="1"/>
  <c r="Q245" i="1" s="1"/>
  <c r="Q60" i="1"/>
  <c r="Q90" i="1" s="1"/>
  <c r="Q122" i="1" s="1"/>
  <c r="Q152" i="1" s="1"/>
  <c r="Q182" i="1" s="1"/>
  <c r="Q214" i="1" s="1"/>
  <c r="Q246" i="1" s="1"/>
  <c r="Q61" i="1"/>
  <c r="Q91" i="1" s="1"/>
  <c r="Q123" i="1" s="1"/>
  <c r="Q153" i="1" s="1"/>
  <c r="Q183" i="1" s="1"/>
  <c r="Q215" i="1" s="1"/>
  <c r="Q247" i="1" s="1"/>
  <c r="Q62" i="1"/>
  <c r="Q92" i="1" s="1"/>
  <c r="Q124" i="1" s="1"/>
  <c r="Q154" i="1" s="1"/>
  <c r="Q184" i="1" s="1"/>
  <c r="Q216" i="1" s="1"/>
  <c r="Q248" i="1" s="1"/>
  <c r="Q63" i="1"/>
  <c r="Q93" i="1" s="1"/>
  <c r="Q125" i="1" s="1"/>
  <c r="Q155" i="1" s="1"/>
  <c r="Q185" i="1" s="1"/>
  <c r="Q217" i="1" s="1"/>
  <c r="Q249" i="1" s="1"/>
  <c r="Q64" i="1"/>
  <c r="Q94" i="1" s="1"/>
  <c r="Q126" i="1" s="1"/>
  <c r="Q156" i="1" s="1"/>
  <c r="Q186" i="1" s="1"/>
  <c r="Q218" i="1" s="1"/>
  <c r="Q250" i="1" s="1"/>
  <c r="Q65" i="1"/>
  <c r="Q95" i="1" s="1"/>
  <c r="Q127" i="1" s="1"/>
  <c r="Q157" i="1" s="1"/>
  <c r="Q187" i="1" s="1"/>
  <c r="Q219" i="1" s="1"/>
  <c r="Q251" i="1" s="1"/>
  <c r="Q66" i="1"/>
  <c r="Q96" i="1" s="1"/>
  <c r="Q128" i="1" s="1"/>
  <c r="Q158" i="1" s="1"/>
  <c r="Q188" i="1" s="1"/>
  <c r="Q220" i="1" s="1"/>
  <c r="Q252" i="1" s="1"/>
  <c r="Q67" i="1"/>
  <c r="Q97" i="1" s="1"/>
  <c r="Q129" i="1" s="1"/>
  <c r="Q159" i="1" s="1"/>
  <c r="Q189" i="1" s="1"/>
  <c r="Q221" i="1" s="1"/>
  <c r="Q253" i="1" s="1"/>
  <c r="Q68" i="1"/>
  <c r="Q98" i="1" s="1"/>
  <c r="Q130" i="1" s="1"/>
  <c r="Q160" i="1" s="1"/>
  <c r="Q190" i="1" s="1"/>
  <c r="Q222" i="1" s="1"/>
  <c r="Q254" i="1" s="1"/>
  <c r="Q69" i="1"/>
  <c r="Q99" i="1" s="1"/>
  <c r="Q131" i="1" s="1"/>
  <c r="Q161" i="1" s="1"/>
  <c r="Q191" i="1" s="1"/>
  <c r="Q223" i="1" s="1"/>
  <c r="Q255" i="1" s="1"/>
  <c r="Q70" i="1"/>
  <c r="Q100" i="1" s="1"/>
  <c r="Q132" i="1" s="1"/>
  <c r="Q162" i="1" s="1"/>
  <c r="Q192" i="1" s="1"/>
  <c r="Q224" i="1" s="1"/>
  <c r="Q256" i="1" s="1"/>
  <c r="Q71" i="1"/>
  <c r="Q101" i="1" s="1"/>
  <c r="Q133" i="1" s="1"/>
  <c r="Q163" i="1" s="1"/>
  <c r="Q193" i="1" s="1"/>
  <c r="Q225" i="1" s="1"/>
  <c r="Q257" i="1" s="1"/>
  <c r="Q72" i="1"/>
  <c r="Q102" i="1" s="1"/>
  <c r="Q134" i="1" s="1"/>
  <c r="Q164" i="1" s="1"/>
  <c r="Q194" i="1" s="1"/>
  <c r="Q226" i="1" s="1"/>
  <c r="Q258" i="1" s="1"/>
  <c r="Q73" i="1"/>
  <c r="Q103" i="1" s="1"/>
  <c r="Q135" i="1" s="1"/>
  <c r="Q165" i="1" s="1"/>
  <c r="Q195" i="1" s="1"/>
  <c r="Q227" i="1" s="1"/>
  <c r="Q259" i="1" s="1"/>
  <c r="Q74" i="1"/>
  <c r="Q104" i="1" s="1"/>
  <c r="Q136" i="1" s="1"/>
  <c r="Q166" i="1" s="1"/>
  <c r="Q196" i="1" s="1"/>
  <c r="Q228" i="1" s="1"/>
  <c r="Q260" i="1" s="1"/>
  <c r="Q75" i="1"/>
  <c r="Q105" i="1" s="1"/>
  <c r="Q137" i="1" s="1"/>
  <c r="Q167" i="1" s="1"/>
  <c r="Q197" i="1" s="1"/>
  <c r="Q229" i="1" s="1"/>
  <c r="Q261" i="1" s="1"/>
  <c r="Q76" i="1"/>
  <c r="Q106" i="1" s="1"/>
  <c r="Q138" i="1" s="1"/>
  <c r="Q168" i="1" s="1"/>
  <c r="Q198" i="1" s="1"/>
  <c r="Q230" i="1" s="1"/>
  <c r="Q262" i="1" s="1"/>
  <c r="Q77" i="1"/>
  <c r="Q107" i="1" s="1"/>
  <c r="Q139" i="1" s="1"/>
  <c r="Q169" i="1" s="1"/>
  <c r="Q199" i="1" s="1"/>
  <c r="Q231" i="1" s="1"/>
  <c r="Q263" i="1" s="1"/>
  <c r="Q57" i="1"/>
  <c r="Q87" i="1" s="1"/>
  <c r="Q119" i="1" s="1"/>
  <c r="Q149" i="1" s="1"/>
  <c r="I58" i="1"/>
  <c r="I88" i="1" s="1"/>
  <c r="I120" i="1" s="1"/>
  <c r="I150" i="1" s="1"/>
  <c r="I180" i="1" s="1"/>
  <c r="I212" i="1" s="1"/>
  <c r="I244" i="1" s="1"/>
  <c r="I59" i="1"/>
  <c r="I89" i="1" s="1"/>
  <c r="I121" i="1" s="1"/>
  <c r="I151" i="1" s="1"/>
  <c r="I181" i="1" s="1"/>
  <c r="I213" i="1" s="1"/>
  <c r="I245" i="1" s="1"/>
  <c r="I60" i="1"/>
  <c r="I90" i="1" s="1"/>
  <c r="I122" i="1" s="1"/>
  <c r="I152" i="1" s="1"/>
  <c r="I61" i="1"/>
  <c r="I91" i="1" s="1"/>
  <c r="I123" i="1" s="1"/>
  <c r="I153" i="1" s="1"/>
  <c r="I183" i="1" s="1"/>
  <c r="I215" i="1" s="1"/>
  <c r="I247" i="1" s="1"/>
  <c r="I62" i="1"/>
  <c r="I92" i="1" s="1"/>
  <c r="I124" i="1" s="1"/>
  <c r="I154" i="1" s="1"/>
  <c r="I184" i="1" s="1"/>
  <c r="I216" i="1" s="1"/>
  <c r="I248" i="1" s="1"/>
  <c r="I63" i="1"/>
  <c r="I93" i="1" s="1"/>
  <c r="I125" i="1" s="1"/>
  <c r="I155" i="1" s="1"/>
  <c r="I185" i="1" s="1"/>
  <c r="I217" i="1" s="1"/>
  <c r="I249" i="1" s="1"/>
  <c r="I64" i="1"/>
  <c r="I94" i="1" s="1"/>
  <c r="I126" i="1" s="1"/>
  <c r="I156" i="1" s="1"/>
  <c r="I186" i="1" s="1"/>
  <c r="I218" i="1" s="1"/>
  <c r="I250" i="1" s="1"/>
  <c r="I65" i="1"/>
  <c r="I95" i="1" s="1"/>
  <c r="I127" i="1" s="1"/>
  <c r="I157" i="1" s="1"/>
  <c r="I187" i="1" s="1"/>
  <c r="I219" i="1" s="1"/>
  <c r="I251" i="1" s="1"/>
  <c r="I66" i="1"/>
  <c r="I96" i="1" s="1"/>
  <c r="I128" i="1" s="1"/>
  <c r="I158" i="1" s="1"/>
  <c r="I188" i="1" s="1"/>
  <c r="I220" i="1" s="1"/>
  <c r="I252" i="1" s="1"/>
  <c r="I67" i="1"/>
  <c r="I97" i="1" s="1"/>
  <c r="I129" i="1" s="1"/>
  <c r="I159" i="1" s="1"/>
  <c r="I189" i="1" s="1"/>
  <c r="I221" i="1" s="1"/>
  <c r="I253" i="1" s="1"/>
  <c r="I68" i="1"/>
  <c r="I98" i="1" s="1"/>
  <c r="I130" i="1" s="1"/>
  <c r="I160" i="1" s="1"/>
  <c r="I190" i="1" s="1"/>
  <c r="I222" i="1" s="1"/>
  <c r="I254" i="1" s="1"/>
  <c r="I69" i="1"/>
  <c r="I99" i="1" s="1"/>
  <c r="I131" i="1" s="1"/>
  <c r="I161" i="1" s="1"/>
  <c r="I191" i="1" s="1"/>
  <c r="I223" i="1" s="1"/>
  <c r="I255" i="1" s="1"/>
  <c r="I70" i="1"/>
  <c r="I100" i="1" s="1"/>
  <c r="I132" i="1" s="1"/>
  <c r="I162" i="1" s="1"/>
  <c r="I192" i="1" s="1"/>
  <c r="I224" i="1" s="1"/>
  <c r="I256" i="1" s="1"/>
  <c r="I71" i="1"/>
  <c r="I101" i="1" s="1"/>
  <c r="I133" i="1" s="1"/>
  <c r="I163" i="1" s="1"/>
  <c r="I193" i="1" s="1"/>
  <c r="I225" i="1" s="1"/>
  <c r="I257" i="1" s="1"/>
  <c r="I72" i="1"/>
  <c r="I102" i="1" s="1"/>
  <c r="I134" i="1" s="1"/>
  <c r="I164" i="1" s="1"/>
  <c r="I194" i="1" s="1"/>
  <c r="I226" i="1" s="1"/>
  <c r="I258" i="1" s="1"/>
  <c r="I73" i="1"/>
  <c r="I103" i="1" s="1"/>
  <c r="I74" i="1"/>
  <c r="I104" i="1" s="1"/>
  <c r="I136" i="1" s="1"/>
  <c r="I166" i="1" s="1"/>
  <c r="I196" i="1" s="1"/>
  <c r="I228" i="1" s="1"/>
  <c r="I260" i="1" s="1"/>
  <c r="I75" i="1"/>
  <c r="I105" i="1" s="1"/>
  <c r="I137" i="1" s="1"/>
  <c r="I167" i="1" s="1"/>
  <c r="I197" i="1" s="1"/>
  <c r="I229" i="1" s="1"/>
  <c r="I261" i="1" s="1"/>
  <c r="I76" i="1"/>
  <c r="I106" i="1" s="1"/>
  <c r="I138" i="1" s="1"/>
  <c r="I168" i="1" s="1"/>
  <c r="I198" i="1" s="1"/>
  <c r="I230" i="1" s="1"/>
  <c r="I262" i="1" s="1"/>
  <c r="I77" i="1"/>
  <c r="I107" i="1" s="1"/>
  <c r="I139" i="1" s="1"/>
  <c r="I169" i="1" s="1"/>
  <c r="I199" i="1" s="1"/>
  <c r="I231" i="1" s="1"/>
  <c r="I263" i="1" s="1"/>
  <c r="I57" i="1"/>
  <c r="C57" i="1"/>
  <c r="D57" i="1"/>
  <c r="E57" i="1"/>
  <c r="F57" i="1"/>
  <c r="G57" i="1"/>
  <c r="C58" i="1"/>
  <c r="D58" i="1"/>
  <c r="E58" i="1"/>
  <c r="F58" i="1"/>
  <c r="G58" i="1"/>
  <c r="C59" i="1"/>
  <c r="D59" i="1"/>
  <c r="E59" i="1"/>
  <c r="F59" i="1"/>
  <c r="G59" i="1"/>
  <c r="C60" i="1"/>
  <c r="D60" i="1"/>
  <c r="E60" i="1"/>
  <c r="F60" i="1"/>
  <c r="G60" i="1"/>
  <c r="C61" i="1"/>
  <c r="D61" i="1"/>
  <c r="E61" i="1"/>
  <c r="F61" i="1"/>
  <c r="G61" i="1"/>
  <c r="C62" i="1"/>
  <c r="D62" i="1"/>
  <c r="E62" i="1"/>
  <c r="F62" i="1"/>
  <c r="G62" i="1"/>
  <c r="C63" i="1"/>
  <c r="D63" i="1"/>
  <c r="E63" i="1"/>
  <c r="F63" i="1"/>
  <c r="G63" i="1"/>
  <c r="C64" i="1"/>
  <c r="D64" i="1"/>
  <c r="E64" i="1"/>
  <c r="F64" i="1"/>
  <c r="G64" i="1"/>
  <c r="C65" i="1"/>
  <c r="D65" i="1"/>
  <c r="E65" i="1"/>
  <c r="F65" i="1"/>
  <c r="G65" i="1"/>
  <c r="C66" i="1"/>
  <c r="D66" i="1"/>
  <c r="E66" i="1"/>
  <c r="F66" i="1"/>
  <c r="G66" i="1"/>
  <c r="C67" i="1"/>
  <c r="D67" i="1"/>
  <c r="E67" i="1"/>
  <c r="F67" i="1"/>
  <c r="G67" i="1"/>
  <c r="C68" i="1"/>
  <c r="D68" i="1"/>
  <c r="E68" i="1"/>
  <c r="F68" i="1"/>
  <c r="G68" i="1"/>
  <c r="C69" i="1"/>
  <c r="D69" i="1"/>
  <c r="E69" i="1"/>
  <c r="F69" i="1"/>
  <c r="G69" i="1"/>
  <c r="C70" i="1"/>
  <c r="D70" i="1"/>
  <c r="E70" i="1"/>
  <c r="F70" i="1"/>
  <c r="G70" i="1"/>
  <c r="C71" i="1"/>
  <c r="D71" i="1"/>
  <c r="E71" i="1"/>
  <c r="F71" i="1"/>
  <c r="G71" i="1"/>
  <c r="C72" i="1"/>
  <c r="D72" i="1"/>
  <c r="E72" i="1"/>
  <c r="F72" i="1"/>
  <c r="G72" i="1"/>
  <c r="C73" i="1"/>
  <c r="D73" i="1"/>
  <c r="E73" i="1"/>
  <c r="F73" i="1"/>
  <c r="G73" i="1"/>
  <c r="C74" i="1"/>
  <c r="D74" i="1"/>
  <c r="E74" i="1"/>
  <c r="F74" i="1"/>
  <c r="G74" i="1"/>
  <c r="C75" i="1"/>
  <c r="D75" i="1"/>
  <c r="E75" i="1"/>
  <c r="F75" i="1"/>
  <c r="G75" i="1"/>
  <c r="C76" i="1"/>
  <c r="D76" i="1"/>
  <c r="E76" i="1"/>
  <c r="F76" i="1"/>
  <c r="G76" i="1"/>
  <c r="C77" i="1"/>
  <c r="D77" i="1"/>
  <c r="E77" i="1"/>
  <c r="F77" i="1"/>
  <c r="G7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57" i="1"/>
  <c r="A58" i="1"/>
  <c r="A88" i="1" s="1"/>
  <c r="A120" i="1" s="1"/>
  <c r="A150" i="1" s="1"/>
  <c r="A180" i="1" s="1"/>
  <c r="A212" i="1" s="1"/>
  <c r="A244" i="1" s="1"/>
  <c r="A59" i="1"/>
  <c r="A89" i="1" s="1"/>
  <c r="A121" i="1" s="1"/>
  <c r="A151" i="1" s="1"/>
  <c r="A181" i="1" s="1"/>
  <c r="A213" i="1" s="1"/>
  <c r="A245" i="1" s="1"/>
  <c r="A60" i="1"/>
  <c r="A90" i="1" s="1"/>
  <c r="A122" i="1" s="1"/>
  <c r="A152" i="1" s="1"/>
  <c r="A182" i="1" s="1"/>
  <c r="A214" i="1" s="1"/>
  <c r="A246" i="1" s="1"/>
  <c r="A61" i="1"/>
  <c r="A91" i="1" s="1"/>
  <c r="A123" i="1" s="1"/>
  <c r="A153" i="1" s="1"/>
  <c r="A183" i="1" s="1"/>
  <c r="A215" i="1" s="1"/>
  <c r="A247" i="1" s="1"/>
  <c r="A62" i="1"/>
  <c r="A92" i="1" s="1"/>
  <c r="A124" i="1" s="1"/>
  <c r="A154" i="1" s="1"/>
  <c r="A184" i="1" s="1"/>
  <c r="A216" i="1" s="1"/>
  <c r="A248" i="1" s="1"/>
  <c r="A63" i="1"/>
  <c r="A93" i="1" s="1"/>
  <c r="A125" i="1" s="1"/>
  <c r="A155" i="1" s="1"/>
  <c r="A185" i="1" s="1"/>
  <c r="A217" i="1" s="1"/>
  <c r="A249" i="1" s="1"/>
  <c r="A64" i="1"/>
  <c r="A94" i="1" s="1"/>
  <c r="A126" i="1" s="1"/>
  <c r="A156" i="1" s="1"/>
  <c r="A186" i="1" s="1"/>
  <c r="A218" i="1" s="1"/>
  <c r="A250" i="1" s="1"/>
  <c r="A65" i="1"/>
  <c r="A95" i="1" s="1"/>
  <c r="A127" i="1" s="1"/>
  <c r="A157" i="1" s="1"/>
  <c r="A187" i="1" s="1"/>
  <c r="A219" i="1" s="1"/>
  <c r="A251" i="1" s="1"/>
  <c r="A66" i="1"/>
  <c r="A96" i="1" s="1"/>
  <c r="A128" i="1" s="1"/>
  <c r="A158" i="1" s="1"/>
  <c r="A188" i="1" s="1"/>
  <c r="A220" i="1" s="1"/>
  <c r="A252" i="1" s="1"/>
  <c r="A67" i="1"/>
  <c r="A97" i="1" s="1"/>
  <c r="A129" i="1" s="1"/>
  <c r="A159" i="1" s="1"/>
  <c r="A189" i="1" s="1"/>
  <c r="A221" i="1" s="1"/>
  <c r="A253" i="1" s="1"/>
  <c r="A68" i="1"/>
  <c r="A98" i="1" s="1"/>
  <c r="A130" i="1" s="1"/>
  <c r="A160" i="1" s="1"/>
  <c r="A190" i="1" s="1"/>
  <c r="A222" i="1" s="1"/>
  <c r="A254" i="1" s="1"/>
  <c r="A69" i="1"/>
  <c r="A99" i="1" s="1"/>
  <c r="A131" i="1" s="1"/>
  <c r="A161" i="1" s="1"/>
  <c r="A191" i="1" s="1"/>
  <c r="A223" i="1" s="1"/>
  <c r="A255" i="1" s="1"/>
  <c r="A70" i="1"/>
  <c r="A100" i="1" s="1"/>
  <c r="A132" i="1" s="1"/>
  <c r="A162" i="1" s="1"/>
  <c r="A192" i="1" s="1"/>
  <c r="A224" i="1" s="1"/>
  <c r="A256" i="1" s="1"/>
  <c r="A71" i="1"/>
  <c r="A101" i="1" s="1"/>
  <c r="A133" i="1" s="1"/>
  <c r="A163" i="1" s="1"/>
  <c r="A193" i="1" s="1"/>
  <c r="A225" i="1" s="1"/>
  <c r="A257" i="1" s="1"/>
  <c r="A72" i="1"/>
  <c r="A102" i="1" s="1"/>
  <c r="A134" i="1" s="1"/>
  <c r="A164" i="1" s="1"/>
  <c r="A194" i="1" s="1"/>
  <c r="A226" i="1" s="1"/>
  <c r="A258" i="1" s="1"/>
  <c r="A73" i="1"/>
  <c r="A103" i="1" s="1"/>
  <c r="A135" i="1" s="1"/>
  <c r="A165" i="1" s="1"/>
  <c r="A195" i="1" s="1"/>
  <c r="A227" i="1" s="1"/>
  <c r="A259" i="1" s="1"/>
  <c r="A74" i="1"/>
  <c r="A104" i="1" s="1"/>
  <c r="A136" i="1" s="1"/>
  <c r="A166" i="1" s="1"/>
  <c r="A196" i="1" s="1"/>
  <c r="A228" i="1" s="1"/>
  <c r="A260" i="1" s="1"/>
  <c r="A75" i="1"/>
  <c r="A105" i="1" s="1"/>
  <c r="A137" i="1" s="1"/>
  <c r="A167" i="1" s="1"/>
  <c r="A197" i="1" s="1"/>
  <c r="A229" i="1" s="1"/>
  <c r="A261" i="1" s="1"/>
  <c r="A76" i="1"/>
  <c r="A106" i="1" s="1"/>
  <c r="A138" i="1" s="1"/>
  <c r="A168" i="1" s="1"/>
  <c r="A198" i="1" s="1"/>
  <c r="A230" i="1" s="1"/>
  <c r="A262" i="1" s="1"/>
  <c r="A77" i="1"/>
  <c r="A107" i="1" s="1"/>
  <c r="A139" i="1" s="1"/>
  <c r="A169" i="1" s="1"/>
  <c r="A199" i="1" s="1"/>
  <c r="A231" i="1" s="1"/>
  <c r="A263" i="1" s="1"/>
  <c r="A57" i="1"/>
  <c r="A87" i="1" s="1"/>
  <c r="A119" i="1" s="1"/>
  <c r="A149" i="1" s="1"/>
  <c r="G90" i="1" l="1"/>
  <c r="J139" i="1"/>
  <c r="R166" i="1"/>
  <c r="R124" i="1"/>
  <c r="A179" i="1"/>
  <c r="A211" i="1" s="1"/>
  <c r="A243" i="1" s="1"/>
  <c r="B149" i="1"/>
  <c r="Q179" i="1"/>
  <c r="Q211" i="1" s="1"/>
  <c r="Q243" i="1" s="1"/>
  <c r="R149" i="1"/>
  <c r="B167" i="1"/>
  <c r="B119" i="1"/>
  <c r="B103" i="1"/>
  <c r="B97" i="1"/>
  <c r="B91" i="1"/>
  <c r="E107" i="1"/>
  <c r="C105" i="1"/>
  <c r="G103" i="1"/>
  <c r="F90" i="1"/>
  <c r="F102" i="1"/>
  <c r="E101" i="1"/>
  <c r="C99" i="1"/>
  <c r="G97" i="1"/>
  <c r="F96" i="1"/>
  <c r="E95" i="1"/>
  <c r="C93" i="1"/>
  <c r="G91" i="1"/>
  <c r="E89" i="1"/>
  <c r="K103" i="1"/>
  <c r="J107" i="1"/>
  <c r="J106" i="1"/>
  <c r="J105" i="1"/>
  <c r="J102" i="1"/>
  <c r="J101" i="1"/>
  <c r="J100" i="1"/>
  <c r="J99" i="1"/>
  <c r="J96" i="1"/>
  <c r="J95" i="1"/>
  <c r="J94" i="1"/>
  <c r="J90" i="1"/>
  <c r="J89" i="1"/>
  <c r="R103" i="1"/>
  <c r="R97" i="1"/>
  <c r="R91" i="1"/>
  <c r="S105" i="1"/>
  <c r="W103" i="1"/>
  <c r="V102" i="1"/>
  <c r="S99" i="1"/>
  <c r="W97" i="1"/>
  <c r="V96" i="1"/>
  <c r="W91" i="1"/>
  <c r="V90" i="1"/>
  <c r="S87" i="1"/>
  <c r="O101" i="1"/>
  <c r="B102" i="1"/>
  <c r="B96" i="1"/>
  <c r="B90" i="1"/>
  <c r="D107" i="1"/>
  <c r="G104" i="1"/>
  <c r="F103" i="1"/>
  <c r="E102" i="1"/>
  <c r="D101" i="1"/>
  <c r="G98" i="1"/>
  <c r="F97" i="1"/>
  <c r="E96" i="1"/>
  <c r="D95" i="1"/>
  <c r="G92" i="1"/>
  <c r="F91" i="1"/>
  <c r="E90" i="1"/>
  <c r="D89" i="1"/>
  <c r="O106" i="1"/>
  <c r="O100" i="1"/>
  <c r="O94" i="1"/>
  <c r="R87" i="1"/>
  <c r="R102" i="1"/>
  <c r="R96" i="1"/>
  <c r="R90" i="1"/>
  <c r="L98" i="1"/>
  <c r="D105" i="1"/>
  <c r="R93" i="1"/>
  <c r="G102" i="1"/>
  <c r="F95" i="1"/>
  <c r="V98" i="1"/>
  <c r="E94" i="1"/>
  <c r="J93" i="1"/>
  <c r="B95" i="1"/>
  <c r="C107" i="1"/>
  <c r="E103" i="1"/>
  <c r="G99" i="1"/>
  <c r="E97" i="1"/>
  <c r="C95" i="1"/>
  <c r="E91" i="1"/>
  <c r="D103" i="1"/>
  <c r="F99" i="1"/>
  <c r="C96" i="1"/>
  <c r="D91" i="1"/>
  <c r="B99" i="1"/>
  <c r="N94" i="1"/>
  <c r="G107" i="1"/>
  <c r="F106" i="1"/>
  <c r="E105" i="1"/>
  <c r="D104" i="1"/>
  <c r="G101" i="1"/>
  <c r="F100" i="1"/>
  <c r="E99" i="1"/>
  <c r="D98" i="1"/>
  <c r="C97" i="1"/>
  <c r="G95" i="1"/>
  <c r="E93" i="1"/>
  <c r="D92" i="1"/>
  <c r="C91" i="1"/>
  <c r="G89" i="1"/>
  <c r="F88" i="1"/>
  <c r="L106" i="1"/>
  <c r="L103" i="1"/>
  <c r="L102" i="1"/>
  <c r="L101" i="1"/>
  <c r="L100" i="1"/>
  <c r="L97" i="1"/>
  <c r="L95" i="1"/>
  <c r="L94" i="1"/>
  <c r="L91" i="1"/>
  <c r="L90" i="1"/>
  <c r="L89" i="1"/>
  <c r="L88" i="1"/>
  <c r="B93" i="1"/>
  <c r="C98" i="1"/>
  <c r="K91" i="1"/>
  <c r="B104" i="1"/>
  <c r="B98" i="1"/>
  <c r="B92" i="1"/>
  <c r="K107" i="1"/>
  <c r="K106" i="1"/>
  <c r="K102" i="1"/>
  <c r="K101" i="1"/>
  <c r="K100" i="1"/>
  <c r="K96" i="1"/>
  <c r="K95" i="1"/>
  <c r="K94" i="1"/>
  <c r="K89" i="1"/>
  <c r="R104" i="1"/>
  <c r="R98" i="1"/>
  <c r="R92" i="1"/>
  <c r="F107" i="1"/>
  <c r="G96" i="1"/>
  <c r="F89" i="1"/>
  <c r="O89" i="1"/>
  <c r="B101" i="1"/>
  <c r="G105" i="1"/>
  <c r="D102" i="1"/>
  <c r="D96" i="1"/>
  <c r="G93" i="1"/>
  <c r="D90" i="1"/>
  <c r="C89" i="1"/>
  <c r="U103" i="1"/>
  <c r="U97" i="1"/>
  <c r="W87" i="1"/>
  <c r="B105" i="1"/>
  <c r="F101" i="1"/>
  <c r="D93" i="1"/>
  <c r="O95" i="1"/>
  <c r="U91" i="1"/>
  <c r="B107" i="1"/>
  <c r="B89" i="1"/>
  <c r="C101" i="1"/>
  <c r="D99" i="1"/>
  <c r="F105" i="1"/>
  <c r="C102" i="1"/>
  <c r="D97" i="1"/>
  <c r="F93" i="1"/>
  <c r="C90" i="1"/>
  <c r="M94" i="1"/>
  <c r="C92" i="1"/>
  <c r="C103" i="1"/>
  <c r="F94" i="1"/>
  <c r="L107" i="1"/>
  <c r="L96" i="1"/>
  <c r="E87" i="1"/>
  <c r="D106" i="1"/>
  <c r="D94" i="1"/>
  <c r="C87" i="1"/>
  <c r="J104" i="1"/>
  <c r="C106" i="1"/>
  <c r="O103" i="1"/>
  <c r="O98" i="1"/>
  <c r="O91" i="1"/>
  <c r="F104" i="1"/>
  <c r="F98" i="1"/>
  <c r="F92" i="1"/>
  <c r="G87" i="1"/>
  <c r="N107" i="1"/>
  <c r="N104" i="1"/>
  <c r="N103" i="1"/>
  <c r="N101" i="1"/>
  <c r="N99" i="1"/>
  <c r="N98" i="1"/>
  <c r="N97" i="1"/>
  <c r="N96" i="1"/>
  <c r="N95" i="1"/>
  <c r="N92" i="1"/>
  <c r="N91" i="1"/>
  <c r="N90" i="1"/>
  <c r="N89" i="1"/>
  <c r="R107" i="1"/>
  <c r="R101" i="1"/>
  <c r="R95" i="1"/>
  <c r="R89" i="1"/>
  <c r="S107" i="1"/>
  <c r="T102" i="1"/>
  <c r="S101" i="1"/>
  <c r="W99" i="1"/>
  <c r="T96" i="1"/>
  <c r="S95" i="1"/>
  <c r="W93" i="1"/>
  <c r="V92" i="1"/>
  <c r="T90" i="1"/>
  <c r="S89" i="1"/>
  <c r="C104" i="1"/>
  <c r="O107" i="1"/>
  <c r="N100" i="1"/>
  <c r="M93" i="1"/>
  <c r="R105" i="1"/>
  <c r="J127" i="1"/>
  <c r="B106" i="1"/>
  <c r="B100" i="1"/>
  <c r="B94" i="1"/>
  <c r="B88" i="1"/>
  <c r="G106" i="1"/>
  <c r="E104" i="1"/>
  <c r="G100" i="1"/>
  <c r="E98" i="1"/>
  <c r="G94" i="1"/>
  <c r="E92" i="1"/>
  <c r="G88" i="1"/>
  <c r="F87" i="1"/>
  <c r="M107" i="1"/>
  <c r="M106" i="1"/>
  <c r="M104" i="1"/>
  <c r="M103" i="1"/>
  <c r="M102" i="1"/>
  <c r="M101" i="1"/>
  <c r="M100" i="1"/>
  <c r="M98" i="1"/>
  <c r="M97" i="1"/>
  <c r="M96" i="1"/>
  <c r="M95" i="1"/>
  <c r="M92" i="1"/>
  <c r="M91" i="1"/>
  <c r="M90" i="1"/>
  <c r="M89" i="1"/>
  <c r="M88" i="1"/>
  <c r="R106" i="1"/>
  <c r="R100" i="1"/>
  <c r="R94" i="1"/>
  <c r="E88" i="1"/>
  <c r="N106" i="1"/>
  <c r="M99" i="1"/>
  <c r="L92" i="1"/>
  <c r="R99" i="1"/>
  <c r="I135" i="1"/>
  <c r="I165" i="1" s="1"/>
  <c r="I195" i="1" s="1"/>
  <c r="I227" i="1" s="1"/>
  <c r="I259" i="1" s="1"/>
  <c r="L105" i="1"/>
  <c r="L93" i="1"/>
  <c r="D87" i="1"/>
  <c r="M105" i="1"/>
  <c r="K105" i="1"/>
  <c r="K104" i="1"/>
  <c r="K99" i="1"/>
  <c r="K98" i="1"/>
  <c r="K93" i="1"/>
  <c r="K92" i="1"/>
  <c r="K90" i="1"/>
  <c r="K88" i="1"/>
  <c r="E100" i="1"/>
  <c r="L104" i="1"/>
  <c r="K97" i="1"/>
  <c r="W105" i="1"/>
  <c r="D100" i="1"/>
  <c r="J103" i="1"/>
  <c r="J98" i="1"/>
  <c r="J92" i="1"/>
  <c r="J91" i="1"/>
  <c r="J88" i="1"/>
  <c r="U107" i="1"/>
  <c r="T106" i="1"/>
  <c r="U101" i="1"/>
  <c r="T100" i="1"/>
  <c r="U95" i="1"/>
  <c r="T94" i="1"/>
  <c r="S93" i="1"/>
  <c r="U89" i="1"/>
  <c r="T88" i="1"/>
  <c r="E106" i="1"/>
  <c r="N88" i="1"/>
  <c r="J97" i="1"/>
  <c r="O104" i="1"/>
  <c r="O97" i="1"/>
  <c r="O92" i="1"/>
  <c r="L99" i="1"/>
  <c r="D88" i="1"/>
  <c r="B87" i="1"/>
  <c r="C100" i="1"/>
  <c r="C94" i="1"/>
  <c r="C88" i="1"/>
  <c r="I182" i="1"/>
  <c r="I214" i="1" s="1"/>
  <c r="I246" i="1" s="1"/>
  <c r="J152" i="1"/>
  <c r="O105" i="1"/>
  <c r="O102" i="1"/>
  <c r="O99" i="1"/>
  <c r="O96" i="1"/>
  <c r="O93" i="1"/>
  <c r="O90" i="1"/>
  <c r="O88" i="1"/>
  <c r="N105" i="1"/>
  <c r="N102" i="1"/>
  <c r="N93" i="1"/>
  <c r="V104" i="1"/>
  <c r="V107" i="1"/>
  <c r="U106" i="1"/>
  <c r="T105" i="1"/>
  <c r="S104" i="1"/>
  <c r="W102" i="1"/>
  <c r="V101" i="1"/>
  <c r="U100" i="1"/>
  <c r="T99" i="1"/>
  <c r="S98" i="1"/>
  <c r="W96" i="1"/>
  <c r="V95" i="1"/>
  <c r="U94" i="1"/>
  <c r="T93" i="1"/>
  <c r="S92" i="1"/>
  <c r="W90" i="1"/>
  <c r="V89" i="1"/>
  <c r="U88" i="1"/>
  <c r="T87" i="1"/>
  <c r="B124" i="1"/>
  <c r="R130" i="1"/>
  <c r="J158" i="1"/>
  <c r="T107" i="1"/>
  <c r="S106" i="1"/>
  <c r="W104" i="1"/>
  <c r="V103" i="1"/>
  <c r="U102" i="1"/>
  <c r="T101" i="1"/>
  <c r="S100" i="1"/>
  <c r="W98" i="1"/>
  <c r="V97" i="1"/>
  <c r="U96" i="1"/>
  <c r="T95" i="1"/>
  <c r="S94" i="1"/>
  <c r="W92" i="1"/>
  <c r="V91" i="1"/>
  <c r="U90" i="1"/>
  <c r="T89" i="1"/>
  <c r="S88" i="1"/>
  <c r="J133" i="1"/>
  <c r="B161" i="1"/>
  <c r="R150" i="1"/>
  <c r="R156" i="1"/>
  <c r="R162" i="1"/>
  <c r="R168" i="1"/>
  <c r="J154" i="1"/>
  <c r="J160" i="1"/>
  <c r="J166" i="1"/>
  <c r="B151" i="1"/>
  <c r="B157" i="1"/>
  <c r="B163" i="1"/>
  <c r="R151" i="1"/>
  <c r="R157" i="1"/>
  <c r="R163" i="1"/>
  <c r="R169" i="1"/>
  <c r="J155" i="1"/>
  <c r="J161" i="1"/>
  <c r="J167" i="1"/>
  <c r="B152" i="1"/>
  <c r="B158" i="1"/>
  <c r="B164" i="1"/>
  <c r="R152" i="1"/>
  <c r="R158" i="1"/>
  <c r="R164" i="1"/>
  <c r="J150" i="1"/>
  <c r="J156" i="1"/>
  <c r="J162" i="1"/>
  <c r="J168" i="1"/>
  <c r="B153" i="1"/>
  <c r="B159" i="1"/>
  <c r="B165" i="1"/>
  <c r="R153" i="1"/>
  <c r="R159" i="1"/>
  <c r="R165" i="1"/>
  <c r="J151" i="1"/>
  <c r="J157" i="1"/>
  <c r="J163" i="1"/>
  <c r="J169" i="1"/>
  <c r="B154" i="1"/>
  <c r="B160" i="1"/>
  <c r="B166" i="1"/>
  <c r="R155" i="1"/>
  <c r="R161" i="1"/>
  <c r="R167" i="1"/>
  <c r="J153" i="1"/>
  <c r="J159" i="1"/>
  <c r="B150" i="1"/>
  <c r="B156" i="1"/>
  <c r="B162" i="1"/>
  <c r="B168" i="1"/>
  <c r="B155" i="1"/>
  <c r="R160" i="1"/>
  <c r="R120" i="1"/>
  <c r="R126" i="1"/>
  <c r="R132" i="1"/>
  <c r="R138" i="1"/>
  <c r="J123" i="1"/>
  <c r="J129" i="1"/>
  <c r="B120" i="1"/>
  <c r="B126" i="1"/>
  <c r="B132" i="1"/>
  <c r="B138" i="1"/>
  <c r="R121" i="1"/>
  <c r="R127" i="1"/>
  <c r="R133" i="1"/>
  <c r="R139" i="1"/>
  <c r="J124" i="1"/>
  <c r="J130" i="1"/>
  <c r="J136" i="1"/>
  <c r="B121" i="1"/>
  <c r="B127" i="1"/>
  <c r="B133" i="1"/>
  <c r="B139" i="1"/>
  <c r="R122" i="1"/>
  <c r="R128" i="1"/>
  <c r="R134" i="1"/>
  <c r="R119" i="1"/>
  <c r="J125" i="1"/>
  <c r="J131" i="1"/>
  <c r="J137" i="1"/>
  <c r="B122" i="1"/>
  <c r="B128" i="1"/>
  <c r="B134" i="1"/>
  <c r="R123" i="1"/>
  <c r="R129" i="1"/>
  <c r="R135" i="1"/>
  <c r="J120" i="1"/>
  <c r="J126" i="1"/>
  <c r="J132" i="1"/>
  <c r="J138" i="1"/>
  <c r="B123" i="1"/>
  <c r="B129" i="1"/>
  <c r="B135" i="1"/>
  <c r="R125" i="1"/>
  <c r="R131" i="1"/>
  <c r="R137" i="1"/>
  <c r="J122" i="1"/>
  <c r="J128" i="1"/>
  <c r="J134" i="1"/>
  <c r="B125" i="1"/>
  <c r="B131" i="1"/>
  <c r="B137" i="1"/>
  <c r="R88" i="1"/>
  <c r="W106" i="1"/>
  <c r="V105" i="1"/>
  <c r="U104" i="1"/>
  <c r="T103" i="1"/>
  <c r="S102" i="1"/>
  <c r="W100" i="1"/>
  <c r="V99" i="1"/>
  <c r="U98" i="1"/>
  <c r="T97" i="1"/>
  <c r="S96" i="1"/>
  <c r="W94" i="1"/>
  <c r="V93" i="1"/>
  <c r="U92" i="1"/>
  <c r="T91" i="1"/>
  <c r="S90" i="1"/>
  <c r="W88" i="1"/>
  <c r="V87" i="1"/>
  <c r="B136" i="1"/>
  <c r="J121" i="1"/>
  <c r="B169" i="1"/>
  <c r="R154" i="1"/>
  <c r="W107" i="1"/>
  <c r="V106" i="1"/>
  <c r="U105" i="1"/>
  <c r="T104" i="1"/>
  <c r="S103" i="1"/>
  <c r="W101" i="1"/>
  <c r="V100" i="1"/>
  <c r="U99" i="1"/>
  <c r="T98" i="1"/>
  <c r="S97" i="1"/>
  <c r="W95" i="1"/>
  <c r="V94" i="1"/>
  <c r="U93" i="1"/>
  <c r="T92" i="1"/>
  <c r="S91" i="1"/>
  <c r="W89" i="1"/>
  <c r="V88" i="1"/>
  <c r="U87" i="1"/>
  <c r="B130" i="1"/>
  <c r="R136" i="1"/>
  <c r="J164" i="1"/>
  <c r="I87" i="1"/>
  <c r="N87" i="1" s="1"/>
  <c r="G182" i="1" l="1"/>
  <c r="G214" i="1" s="1"/>
  <c r="B180" i="1"/>
  <c r="B212" i="1" s="1"/>
  <c r="B108" i="1"/>
  <c r="B109" i="1" s="1"/>
  <c r="R108" i="1"/>
  <c r="F108" i="1"/>
  <c r="F109" i="1" s="1"/>
  <c r="C108" i="1"/>
  <c r="C109" i="1" s="1"/>
  <c r="W108" i="1"/>
  <c r="W109" i="1" s="1"/>
  <c r="U108" i="1"/>
  <c r="U109" i="1" s="1"/>
  <c r="N108" i="1"/>
  <c r="N109" i="1" s="1"/>
  <c r="D108" i="1"/>
  <c r="D109" i="1" s="1"/>
  <c r="S108" i="1"/>
  <c r="S109" i="1" s="1"/>
  <c r="V108" i="1"/>
  <c r="V109" i="1" s="1"/>
  <c r="T108" i="1"/>
  <c r="T109" i="1" s="1"/>
  <c r="G108" i="1"/>
  <c r="G109" i="1" s="1"/>
  <c r="E108" i="1"/>
  <c r="E109" i="1" s="1"/>
  <c r="K199" i="1"/>
  <c r="K231" i="1" s="1"/>
  <c r="J199" i="1"/>
  <c r="J231" i="1" s="1"/>
  <c r="L199" i="1"/>
  <c r="L231" i="1" s="1"/>
  <c r="B183" i="1"/>
  <c r="B215" i="1" s="1"/>
  <c r="B195" i="1"/>
  <c r="B227" i="1" s="1"/>
  <c r="R184" i="1"/>
  <c r="R216" i="1" s="1"/>
  <c r="J135" i="1"/>
  <c r="M195" i="1" s="1"/>
  <c r="J165" i="1"/>
  <c r="B189" i="1"/>
  <c r="B221" i="1" s="1"/>
  <c r="O187" i="1"/>
  <c r="O219" i="1" s="1"/>
  <c r="U183" i="1"/>
  <c r="U215" i="1" s="1"/>
  <c r="S191" i="1"/>
  <c r="S223" i="1" s="1"/>
  <c r="U189" i="1"/>
  <c r="U221" i="1" s="1"/>
  <c r="J191" i="1"/>
  <c r="J223" i="1" s="1"/>
  <c r="J187" i="1"/>
  <c r="J219" i="1" s="1"/>
  <c r="W195" i="1"/>
  <c r="W227" i="1" s="1"/>
  <c r="D195" i="1"/>
  <c r="D227" i="1" s="1"/>
  <c r="C181" i="1"/>
  <c r="C213" i="1" s="1"/>
  <c r="C182" i="1"/>
  <c r="C214" i="1" s="1"/>
  <c r="K187" i="1"/>
  <c r="K219" i="1" s="1"/>
  <c r="L187" i="1"/>
  <c r="L219" i="1" s="1"/>
  <c r="E197" i="1"/>
  <c r="E229" i="1" s="1"/>
  <c r="L190" i="1"/>
  <c r="L222" i="1" s="1"/>
  <c r="O192" i="1"/>
  <c r="O224" i="1" s="1"/>
  <c r="V182" i="1"/>
  <c r="V214" i="1" s="1"/>
  <c r="G183" i="1"/>
  <c r="G215" i="1" s="1"/>
  <c r="D183" i="1"/>
  <c r="D215" i="1" s="1"/>
  <c r="L182" i="1"/>
  <c r="L214" i="1" s="1"/>
  <c r="C183" i="1"/>
  <c r="C215" i="1" s="1"/>
  <c r="K183" i="1"/>
  <c r="K215" i="1" s="1"/>
  <c r="L183" i="1"/>
  <c r="L215" i="1" s="1"/>
  <c r="F183" i="1"/>
  <c r="F215" i="1" s="1"/>
  <c r="C185" i="1"/>
  <c r="C217" i="1" s="1"/>
  <c r="F198" i="1"/>
  <c r="F230" i="1" s="1"/>
  <c r="K186" i="1"/>
  <c r="K218" i="1" s="1"/>
  <c r="L186" i="1"/>
  <c r="L218" i="1" s="1"/>
  <c r="E185" i="1"/>
  <c r="E217" i="1" s="1"/>
  <c r="W189" i="1"/>
  <c r="W221" i="1" s="1"/>
  <c r="R189" i="1"/>
  <c r="R221" i="1" s="1"/>
  <c r="C197" i="1"/>
  <c r="C229" i="1" s="1"/>
  <c r="O198" i="1"/>
  <c r="O230" i="1" s="1"/>
  <c r="D199" i="1"/>
  <c r="D231" i="1" s="1"/>
  <c r="E183" i="1"/>
  <c r="E215" i="1" s="1"/>
  <c r="L180" i="1"/>
  <c r="L212" i="1" s="1"/>
  <c r="E188" i="1"/>
  <c r="E220" i="1" s="1"/>
  <c r="B184" i="1"/>
  <c r="B216" i="1" s="1"/>
  <c r="G196" i="1"/>
  <c r="G228" i="1" s="1"/>
  <c r="J182" i="1"/>
  <c r="J214" i="1" s="1"/>
  <c r="J197" i="1"/>
  <c r="J229" i="1" s="1"/>
  <c r="R182" i="1"/>
  <c r="R214" i="1" s="1"/>
  <c r="K193" i="1"/>
  <c r="K225" i="1" s="1"/>
  <c r="R185" i="1"/>
  <c r="R217" i="1" s="1"/>
  <c r="C194" i="1"/>
  <c r="C226" i="1" s="1"/>
  <c r="G187" i="1"/>
  <c r="G219" i="1" s="1"/>
  <c r="F180" i="1"/>
  <c r="F212" i="1" s="1"/>
  <c r="R194" i="1"/>
  <c r="R226" i="1" s="1"/>
  <c r="J181" i="1"/>
  <c r="J213" i="1" s="1"/>
  <c r="L188" i="1"/>
  <c r="L220" i="1" s="1"/>
  <c r="G189" i="1"/>
  <c r="G221" i="1" s="1"/>
  <c r="U195" i="1"/>
  <c r="U227" i="1" s="1"/>
  <c r="V188" i="1"/>
  <c r="V220" i="1" s="1"/>
  <c r="L189" i="1"/>
  <c r="L221" i="1" s="1"/>
  <c r="B182" i="1"/>
  <c r="B214" i="1" s="1"/>
  <c r="S197" i="1"/>
  <c r="S229" i="1" s="1"/>
  <c r="C190" i="1"/>
  <c r="C222" i="1" s="1"/>
  <c r="B191" i="1"/>
  <c r="B223" i="1" s="1"/>
  <c r="J185" i="1"/>
  <c r="J217" i="1" s="1"/>
  <c r="F186" i="1"/>
  <c r="F218" i="1" s="1"/>
  <c r="F192" i="1"/>
  <c r="F224" i="1" s="1"/>
  <c r="O186" i="1"/>
  <c r="O218" i="1" s="1"/>
  <c r="D197" i="1"/>
  <c r="D229" i="1" s="1"/>
  <c r="F195" i="1"/>
  <c r="F227" i="1" s="1"/>
  <c r="R196" i="1"/>
  <c r="R228" i="1" s="1"/>
  <c r="W179" i="1"/>
  <c r="W211" i="1" s="1"/>
  <c r="L194" i="1"/>
  <c r="L226" i="1" s="1"/>
  <c r="G181" i="1"/>
  <c r="G213" i="1" s="1"/>
  <c r="E195" i="1"/>
  <c r="E227" i="1" s="1"/>
  <c r="R190" i="1"/>
  <c r="R222" i="1" s="1"/>
  <c r="L192" i="1"/>
  <c r="L224" i="1" s="1"/>
  <c r="B193" i="1"/>
  <c r="B225" i="1" s="1"/>
  <c r="D185" i="1"/>
  <c r="D217" i="1" s="1"/>
  <c r="W199" i="1"/>
  <c r="W231" i="1" s="1"/>
  <c r="S186" i="1"/>
  <c r="S218" i="1" s="1"/>
  <c r="S190" i="1"/>
  <c r="S222" i="1" s="1"/>
  <c r="C192" i="1"/>
  <c r="C224" i="1" s="1"/>
  <c r="O196" i="1"/>
  <c r="O228" i="1" s="1"/>
  <c r="D191" i="1"/>
  <c r="D223" i="1" s="1"/>
  <c r="R183" i="1"/>
  <c r="R215" i="1" s="1"/>
  <c r="K190" i="1"/>
  <c r="K222" i="1" s="1"/>
  <c r="M184" i="1"/>
  <c r="M216" i="1" s="1"/>
  <c r="T190" i="1"/>
  <c r="T222" i="1" s="1"/>
  <c r="U197" i="1"/>
  <c r="U229" i="1" s="1"/>
  <c r="V185" i="1"/>
  <c r="V217" i="1" s="1"/>
  <c r="W192" i="1"/>
  <c r="W224" i="1" s="1"/>
  <c r="V183" i="1"/>
  <c r="V215" i="1" s="1"/>
  <c r="S198" i="1"/>
  <c r="S230" i="1" s="1"/>
  <c r="U180" i="1"/>
  <c r="U212" i="1" s="1"/>
  <c r="V187" i="1"/>
  <c r="V219" i="1" s="1"/>
  <c r="C180" i="1"/>
  <c r="C212" i="1" s="1"/>
  <c r="F189" i="1"/>
  <c r="F221" i="1" s="1"/>
  <c r="J188" i="1"/>
  <c r="J220" i="1" s="1"/>
  <c r="O184" i="1"/>
  <c r="O216" i="1" s="1"/>
  <c r="K87" i="1"/>
  <c r="K108" i="1" s="1"/>
  <c r="K109" i="1" s="1"/>
  <c r="D196" i="1"/>
  <c r="D228" i="1" s="1"/>
  <c r="C184" i="1"/>
  <c r="C216" i="1" s="1"/>
  <c r="V194" i="1"/>
  <c r="V226" i="1" s="1"/>
  <c r="J180" i="1"/>
  <c r="J212" i="1" s="1"/>
  <c r="J193" i="1"/>
  <c r="J225" i="1" s="1"/>
  <c r="F193" i="1"/>
  <c r="F225" i="1" s="1"/>
  <c r="D190" i="1"/>
  <c r="D222" i="1" s="1"/>
  <c r="O181" i="1"/>
  <c r="O213" i="1" s="1"/>
  <c r="F199" i="1"/>
  <c r="F231" i="1" s="1"/>
  <c r="K184" i="1"/>
  <c r="K216" i="1" s="1"/>
  <c r="K198" i="1"/>
  <c r="K230" i="1" s="1"/>
  <c r="D179" i="1"/>
  <c r="D211" i="1" s="1"/>
  <c r="L193" i="1"/>
  <c r="L225" i="1" s="1"/>
  <c r="E180" i="1"/>
  <c r="E212" i="1" s="1"/>
  <c r="M182" i="1"/>
  <c r="M214" i="1" s="1"/>
  <c r="M188" i="1"/>
  <c r="M220" i="1" s="1"/>
  <c r="G180" i="1"/>
  <c r="G212" i="1" s="1"/>
  <c r="D189" i="1"/>
  <c r="D221" i="1" s="1"/>
  <c r="G198" i="1"/>
  <c r="G230" i="1" s="1"/>
  <c r="R197" i="1"/>
  <c r="R229" i="1" s="1"/>
  <c r="G188" i="1"/>
  <c r="G220" i="1" s="1"/>
  <c r="T188" i="1"/>
  <c r="T220" i="1" s="1"/>
  <c r="S199" i="1"/>
  <c r="S231" i="1" s="1"/>
  <c r="N182" i="1"/>
  <c r="N214" i="1" s="1"/>
  <c r="N190" i="1"/>
  <c r="N222" i="1" s="1"/>
  <c r="O87" i="1"/>
  <c r="O108" i="1" s="1"/>
  <c r="O109" i="1" s="1"/>
  <c r="F184" i="1"/>
  <c r="F216" i="1" s="1"/>
  <c r="D194" i="1"/>
  <c r="D226" i="1" s="1"/>
  <c r="O190" i="1"/>
  <c r="O222" i="1" s="1"/>
  <c r="J87" i="1"/>
  <c r="J108" i="1" s="1"/>
  <c r="R195" i="1"/>
  <c r="R227" i="1" s="1"/>
  <c r="F182" i="1"/>
  <c r="F214" i="1" s="1"/>
  <c r="L181" i="1"/>
  <c r="L213" i="1" s="1"/>
  <c r="L198" i="1"/>
  <c r="L230" i="1" s="1"/>
  <c r="C189" i="1"/>
  <c r="C221" i="1" s="1"/>
  <c r="T184" i="1"/>
  <c r="T216" i="1" s="1"/>
  <c r="U191" i="1"/>
  <c r="U223" i="1" s="1"/>
  <c r="V198" i="1"/>
  <c r="V230" i="1" s="1"/>
  <c r="V179" i="1"/>
  <c r="V211" i="1" s="1"/>
  <c r="W186" i="1"/>
  <c r="W218" i="1" s="1"/>
  <c r="S194" i="1"/>
  <c r="S226" i="1" s="1"/>
  <c r="W184" i="1"/>
  <c r="W216" i="1" s="1"/>
  <c r="S192" i="1"/>
  <c r="S224" i="1" s="1"/>
  <c r="T199" i="1"/>
  <c r="T231" i="1" s="1"/>
  <c r="V181" i="1"/>
  <c r="V213" i="1" s="1"/>
  <c r="W188" i="1"/>
  <c r="W220" i="1" s="1"/>
  <c r="S196" i="1"/>
  <c r="S228" i="1" s="1"/>
  <c r="V196" i="1"/>
  <c r="V228" i="1" s="1"/>
  <c r="E189" i="1"/>
  <c r="E221" i="1" s="1"/>
  <c r="R188" i="1"/>
  <c r="R220" i="1" s="1"/>
  <c r="O191" i="1"/>
  <c r="O223" i="1" s="1"/>
  <c r="D181" i="1"/>
  <c r="D213" i="1" s="1"/>
  <c r="B188" i="1"/>
  <c r="B220" i="1" s="1"/>
  <c r="E187" i="1"/>
  <c r="E219" i="1" s="1"/>
  <c r="E186" i="1"/>
  <c r="E218" i="1" s="1"/>
  <c r="L191" i="1"/>
  <c r="L223" i="1" s="1"/>
  <c r="O189" i="1"/>
  <c r="O221" i="1" s="1"/>
  <c r="E181" i="1"/>
  <c r="E213" i="1" s="1"/>
  <c r="E199" i="1"/>
  <c r="E231" i="1" s="1"/>
  <c r="V190" i="1"/>
  <c r="V222" i="1" s="1"/>
  <c r="T180" i="1"/>
  <c r="T212" i="1" s="1"/>
  <c r="S185" i="1"/>
  <c r="S217" i="1" s="1"/>
  <c r="U199" i="1"/>
  <c r="U231" i="1" s="1"/>
  <c r="J183" i="1"/>
  <c r="J215" i="1" s="1"/>
  <c r="D192" i="1"/>
  <c r="D224" i="1" s="1"/>
  <c r="K189" i="1"/>
  <c r="K221" i="1" s="1"/>
  <c r="K185" i="1"/>
  <c r="K217" i="1" s="1"/>
  <c r="K188" i="1"/>
  <c r="K220" i="1" s="1"/>
  <c r="B190" i="1"/>
  <c r="B222" i="1" s="1"/>
  <c r="B185" i="1"/>
  <c r="B217" i="1" s="1"/>
  <c r="F187" i="1"/>
  <c r="F219" i="1" s="1"/>
  <c r="R186" i="1"/>
  <c r="R218" i="1" s="1"/>
  <c r="M183" i="1"/>
  <c r="M215" i="1" s="1"/>
  <c r="M189" i="1"/>
  <c r="M221" i="1" s="1"/>
  <c r="M196" i="1"/>
  <c r="M228" i="1" s="1"/>
  <c r="F185" i="1"/>
  <c r="F217" i="1" s="1"/>
  <c r="E190" i="1"/>
  <c r="E222" i="1" s="1"/>
  <c r="M185" i="1"/>
  <c r="M217" i="1" s="1"/>
  <c r="S181" i="1"/>
  <c r="S213" i="1" s="1"/>
  <c r="R181" i="1"/>
  <c r="R213" i="1" s="1"/>
  <c r="N183" i="1"/>
  <c r="N215" i="1" s="1"/>
  <c r="N191" i="1"/>
  <c r="N223" i="1" s="1"/>
  <c r="G179" i="1"/>
  <c r="G211" i="1" s="1"/>
  <c r="G185" i="1"/>
  <c r="G217" i="1" s="1"/>
  <c r="F190" i="1"/>
  <c r="F222" i="1" s="1"/>
  <c r="C199" i="1"/>
  <c r="C231" i="1" s="1"/>
  <c r="B199" i="1"/>
  <c r="B231" i="1" s="1"/>
  <c r="R179" i="1"/>
  <c r="R211" i="1" s="1"/>
  <c r="E182" i="1"/>
  <c r="E214" i="1" s="1"/>
  <c r="G190" i="1"/>
  <c r="G222" i="1" s="1"/>
  <c r="C198" i="1"/>
  <c r="C230" i="1" s="1"/>
  <c r="C191" i="1"/>
  <c r="C223" i="1" s="1"/>
  <c r="D198" i="1"/>
  <c r="D230" i="1" s="1"/>
  <c r="G193" i="1"/>
  <c r="G225" i="1" s="1"/>
  <c r="N185" i="1"/>
  <c r="N217" i="1" s="1"/>
  <c r="T186" i="1"/>
  <c r="T218" i="1" s="1"/>
  <c r="R192" i="1"/>
  <c r="R224" i="1" s="1"/>
  <c r="B186" i="1"/>
  <c r="B218" i="1" s="1"/>
  <c r="R187" i="1"/>
  <c r="R219" i="1" s="1"/>
  <c r="G191" i="1"/>
  <c r="G223" i="1" s="1"/>
  <c r="U179" i="1"/>
  <c r="U211" i="1" s="1"/>
  <c r="V186" i="1"/>
  <c r="V218" i="1" s="1"/>
  <c r="W193" i="1"/>
  <c r="W225" i="1" s="1"/>
  <c r="S182" i="1"/>
  <c r="S214" i="1" s="1"/>
  <c r="T189" i="1"/>
  <c r="T221" i="1" s="1"/>
  <c r="U196" i="1"/>
  <c r="U228" i="1" s="1"/>
  <c r="S180" i="1"/>
  <c r="S212" i="1" s="1"/>
  <c r="T187" i="1"/>
  <c r="T219" i="1" s="1"/>
  <c r="U194" i="1"/>
  <c r="U226" i="1" s="1"/>
  <c r="S184" i="1"/>
  <c r="S216" i="1" s="1"/>
  <c r="T191" i="1"/>
  <c r="T223" i="1" s="1"/>
  <c r="U198" i="1"/>
  <c r="U230" i="1" s="1"/>
  <c r="N194" i="1"/>
  <c r="N226" i="1" s="1"/>
  <c r="B181" i="1"/>
  <c r="B213" i="1" s="1"/>
  <c r="O180" i="1"/>
  <c r="O212" i="1" s="1"/>
  <c r="O197" i="1"/>
  <c r="O229" i="1" s="1"/>
  <c r="E194" i="1"/>
  <c r="E226" i="1" s="1"/>
  <c r="B179" i="1"/>
  <c r="B211" i="1" s="1"/>
  <c r="J192" i="1"/>
  <c r="J224" i="1" s="1"/>
  <c r="G195" i="1"/>
  <c r="G227" i="1" s="1"/>
  <c r="D187" i="1"/>
  <c r="D219" i="1" s="1"/>
  <c r="J189" i="1"/>
  <c r="J221" i="1" s="1"/>
  <c r="F188" i="1"/>
  <c r="F220" i="1" s="1"/>
  <c r="N180" i="1"/>
  <c r="N212" i="1" s="1"/>
  <c r="U187" i="1"/>
  <c r="U219" i="1" s="1"/>
  <c r="C195" i="1"/>
  <c r="C227" i="1" s="1"/>
  <c r="K181" i="1"/>
  <c r="K213" i="1" s="1"/>
  <c r="K191" i="1"/>
  <c r="K223" i="1" s="1"/>
  <c r="K194" i="1"/>
  <c r="K226" i="1" s="1"/>
  <c r="B196" i="1"/>
  <c r="B228" i="1" s="1"/>
  <c r="L184" i="1"/>
  <c r="L216" i="1" s="1"/>
  <c r="G194" i="1"/>
  <c r="G226" i="1" s="1"/>
  <c r="R198" i="1"/>
  <c r="R230" i="1" s="1"/>
  <c r="M186" i="1"/>
  <c r="M218" i="1" s="1"/>
  <c r="M192" i="1"/>
  <c r="M224" i="1" s="1"/>
  <c r="M199" i="1"/>
  <c r="M231" i="1" s="1"/>
  <c r="F191" i="1"/>
  <c r="F223" i="1" s="1"/>
  <c r="E196" i="1"/>
  <c r="E228" i="1" s="1"/>
  <c r="B192" i="1"/>
  <c r="B224" i="1" s="1"/>
  <c r="O199" i="1"/>
  <c r="O231" i="1" s="1"/>
  <c r="V184" i="1"/>
  <c r="V216" i="1" s="1"/>
  <c r="W191" i="1"/>
  <c r="W223" i="1" s="1"/>
  <c r="R193" i="1"/>
  <c r="R225" i="1" s="1"/>
  <c r="N187" i="1"/>
  <c r="N219" i="1" s="1"/>
  <c r="C187" i="1"/>
  <c r="C219" i="1" s="1"/>
  <c r="B187" i="1"/>
  <c r="B219" i="1" s="1"/>
  <c r="O193" i="1"/>
  <c r="O225" i="1" s="1"/>
  <c r="O183" i="1"/>
  <c r="O215" i="1" s="1"/>
  <c r="G184" i="1"/>
  <c r="G216" i="1" s="1"/>
  <c r="D193" i="1"/>
  <c r="D225" i="1" s="1"/>
  <c r="E193" i="1"/>
  <c r="E225" i="1" s="1"/>
  <c r="S188" i="1"/>
  <c r="S220" i="1" s="1"/>
  <c r="L197" i="1"/>
  <c r="L229" i="1" s="1"/>
  <c r="M190" i="1"/>
  <c r="M222" i="1" s="1"/>
  <c r="C196" i="1"/>
  <c r="C228" i="1" s="1"/>
  <c r="N184" i="1"/>
  <c r="N216" i="1" s="1"/>
  <c r="E179" i="1"/>
  <c r="E211" i="1" s="1"/>
  <c r="V180" i="1"/>
  <c r="V212" i="1" s="1"/>
  <c r="W187" i="1"/>
  <c r="W219" i="1" s="1"/>
  <c r="S195" i="1"/>
  <c r="S227" i="1" s="1"/>
  <c r="T183" i="1"/>
  <c r="T215" i="1" s="1"/>
  <c r="U190" i="1"/>
  <c r="U222" i="1" s="1"/>
  <c r="V197" i="1"/>
  <c r="V229" i="1" s="1"/>
  <c r="T181" i="1"/>
  <c r="T213" i="1" s="1"/>
  <c r="U188" i="1"/>
  <c r="U220" i="1" s="1"/>
  <c r="V195" i="1"/>
  <c r="V227" i="1" s="1"/>
  <c r="T185" i="1"/>
  <c r="T217" i="1" s="1"/>
  <c r="U192" i="1"/>
  <c r="U224" i="1" s="1"/>
  <c r="V199" i="1"/>
  <c r="V231" i="1" s="1"/>
  <c r="N197" i="1"/>
  <c r="N229" i="1" s="1"/>
  <c r="O182" i="1"/>
  <c r="O214" i="1" s="1"/>
  <c r="N186" i="1"/>
  <c r="N218" i="1" s="1"/>
  <c r="J194" i="1"/>
  <c r="J226" i="1" s="1"/>
  <c r="E191" i="1"/>
  <c r="E223" i="1" s="1"/>
  <c r="E198" i="1"/>
  <c r="E230" i="1" s="1"/>
  <c r="T192" i="1"/>
  <c r="T224" i="1" s="1"/>
  <c r="J186" i="1"/>
  <c r="J218" i="1" s="1"/>
  <c r="W197" i="1"/>
  <c r="W229" i="1" s="1"/>
  <c r="K192" i="1"/>
  <c r="K224" i="1" s="1"/>
  <c r="K196" i="1"/>
  <c r="K228" i="1" s="1"/>
  <c r="L87" i="1"/>
  <c r="L108" i="1" s="1"/>
  <c r="L109" i="1" s="1"/>
  <c r="M191" i="1"/>
  <c r="M223" i="1" s="1"/>
  <c r="M180" i="1"/>
  <c r="M212" i="1" s="1"/>
  <c r="M193" i="1"/>
  <c r="M225" i="1" s="1"/>
  <c r="C188" i="1"/>
  <c r="C220" i="1" s="1"/>
  <c r="G192" i="1"/>
  <c r="G224" i="1" s="1"/>
  <c r="F197" i="1"/>
  <c r="F229" i="1" s="1"/>
  <c r="B198" i="1"/>
  <c r="B230" i="1" s="1"/>
  <c r="F181" i="1"/>
  <c r="F213" i="1" s="1"/>
  <c r="B197" i="1"/>
  <c r="B229" i="1" s="1"/>
  <c r="W185" i="1"/>
  <c r="W217" i="1" s="1"/>
  <c r="S193" i="1"/>
  <c r="S225" i="1" s="1"/>
  <c r="R199" i="1"/>
  <c r="R231" i="1" s="1"/>
  <c r="N188" i="1"/>
  <c r="N220" i="1" s="1"/>
  <c r="N196" i="1"/>
  <c r="N228" i="1" s="1"/>
  <c r="C193" i="1"/>
  <c r="C225" i="1" s="1"/>
  <c r="F196" i="1"/>
  <c r="B194" i="1"/>
  <c r="B226" i="1" s="1"/>
  <c r="J196" i="1"/>
  <c r="J228" i="1" s="1"/>
  <c r="D186" i="1"/>
  <c r="D218" i="1" s="1"/>
  <c r="G199" i="1"/>
  <c r="G231" i="1" s="1"/>
  <c r="V192" i="1"/>
  <c r="V224" i="1" s="1"/>
  <c r="W180" i="1"/>
  <c r="W212" i="1" s="1"/>
  <c r="T193" i="1"/>
  <c r="T225" i="1" s="1"/>
  <c r="T197" i="1"/>
  <c r="T229" i="1" s="1"/>
  <c r="L196" i="1"/>
  <c r="L228" i="1" s="1"/>
  <c r="R191" i="1"/>
  <c r="R223" i="1" s="1"/>
  <c r="M198" i="1"/>
  <c r="M230" i="1" s="1"/>
  <c r="T182" i="1"/>
  <c r="T214" i="1" s="1"/>
  <c r="I119" i="1"/>
  <c r="J119" i="1" s="1"/>
  <c r="M87" i="1"/>
  <c r="M108" i="1" s="1"/>
  <c r="M109" i="1" s="1"/>
  <c r="W181" i="1"/>
  <c r="W213" i="1" s="1"/>
  <c r="S189" i="1"/>
  <c r="S221" i="1" s="1"/>
  <c r="T196" i="1"/>
  <c r="T228" i="1" s="1"/>
  <c r="U184" i="1"/>
  <c r="U216" i="1" s="1"/>
  <c r="V191" i="1"/>
  <c r="V223" i="1" s="1"/>
  <c r="W198" i="1"/>
  <c r="W230" i="1" s="1"/>
  <c r="U182" i="1"/>
  <c r="U214" i="1" s="1"/>
  <c r="V189" i="1"/>
  <c r="V221" i="1" s="1"/>
  <c r="W196" i="1"/>
  <c r="W228" i="1" s="1"/>
  <c r="T179" i="1"/>
  <c r="T211" i="1" s="1"/>
  <c r="U186" i="1"/>
  <c r="U218" i="1" s="1"/>
  <c r="V193" i="1"/>
  <c r="V225" i="1" s="1"/>
  <c r="D182" i="1"/>
  <c r="D214" i="1" s="1"/>
  <c r="O185" i="1"/>
  <c r="O217" i="1" s="1"/>
  <c r="C186" i="1"/>
  <c r="C218" i="1" s="1"/>
  <c r="J198" i="1"/>
  <c r="J230" i="1" s="1"/>
  <c r="F194" i="1"/>
  <c r="F226" i="1" s="1"/>
  <c r="S179" i="1"/>
  <c r="S211" i="1" s="1"/>
  <c r="W183" i="1"/>
  <c r="W215" i="1" s="1"/>
  <c r="U193" i="1"/>
  <c r="U225" i="1" s="1"/>
  <c r="J190" i="1"/>
  <c r="J222" i="1" s="1"/>
  <c r="D184" i="1"/>
  <c r="D216" i="1" s="1"/>
  <c r="E192" i="1"/>
  <c r="E224" i="1" s="1"/>
  <c r="K182" i="1"/>
  <c r="K214" i="1" s="1"/>
  <c r="K197" i="1"/>
  <c r="K229" i="1" s="1"/>
  <c r="M197" i="1"/>
  <c r="M229" i="1" s="1"/>
  <c r="L185" i="1"/>
  <c r="L217" i="1" s="1"/>
  <c r="N198" i="1"/>
  <c r="N230" i="1" s="1"/>
  <c r="M181" i="1"/>
  <c r="M213" i="1" s="1"/>
  <c r="M187" i="1"/>
  <c r="M219" i="1" s="1"/>
  <c r="M194" i="1"/>
  <c r="M226" i="1" s="1"/>
  <c r="F179" i="1"/>
  <c r="F211" i="1" s="1"/>
  <c r="E184" i="1"/>
  <c r="E216" i="1" s="1"/>
  <c r="S187" i="1"/>
  <c r="S219" i="1" s="1"/>
  <c r="T194" i="1"/>
  <c r="T226" i="1" s="1"/>
  <c r="N181" i="1"/>
  <c r="N213" i="1" s="1"/>
  <c r="N189" i="1"/>
  <c r="N221" i="1" s="1"/>
  <c r="N199" i="1"/>
  <c r="N231" i="1" s="1"/>
  <c r="D188" i="1"/>
  <c r="D220" i="1" s="1"/>
  <c r="G197" i="1"/>
  <c r="G229" i="1" s="1"/>
  <c r="C179" i="1"/>
  <c r="C211" i="1" s="1"/>
  <c r="U185" i="1"/>
  <c r="U217" i="1" s="1"/>
  <c r="T195" i="1"/>
  <c r="T227" i="1" s="1"/>
  <c r="W182" i="1"/>
  <c r="W214" i="1" s="1"/>
  <c r="O194" i="1"/>
  <c r="O226" i="1" s="1"/>
  <c r="U181" i="1"/>
  <c r="U213" i="1" s="1"/>
  <c r="J184" i="1"/>
  <c r="J216" i="1" s="1"/>
  <c r="K180" i="1"/>
  <c r="K212" i="1" s="1"/>
  <c r="G186" i="1"/>
  <c r="G218" i="1" s="1"/>
  <c r="N192" i="1"/>
  <c r="N224" i="1" s="1"/>
  <c r="N193" i="1"/>
  <c r="N225" i="1" s="1"/>
  <c r="S183" i="1"/>
  <c r="S215" i="1" s="1"/>
  <c r="R180" i="1"/>
  <c r="R212" i="1" s="1"/>
  <c r="W190" i="1"/>
  <c r="W222" i="1" s="1"/>
  <c r="W194" i="1"/>
  <c r="W226" i="1" s="1"/>
  <c r="O188" i="1"/>
  <c r="O220" i="1" s="1"/>
  <c r="D180" i="1"/>
  <c r="D212" i="1" s="1"/>
  <c r="T198" i="1"/>
  <c r="T230" i="1" s="1"/>
  <c r="AA92" i="1" l="1"/>
  <c r="AA95" i="1" s="1"/>
  <c r="AB92" i="1"/>
  <c r="J109" i="1"/>
  <c r="AC92" i="1"/>
  <c r="R109" i="1"/>
  <c r="M227" i="1"/>
  <c r="F228" i="1"/>
  <c r="F260" i="1" s="1"/>
  <c r="V259" i="1"/>
  <c r="N195" i="1"/>
  <c r="N227" i="1" s="1"/>
  <c r="O195" i="1"/>
  <c r="O227" i="1" s="1"/>
  <c r="J195" i="1"/>
  <c r="J227" i="1" s="1"/>
  <c r="T256" i="1"/>
  <c r="G256" i="1"/>
  <c r="V244" i="1"/>
  <c r="D256" i="1"/>
  <c r="L262" i="1"/>
  <c r="N262" i="1"/>
  <c r="O252" i="1"/>
  <c r="T246" i="1"/>
  <c r="L195" i="1"/>
  <c r="L227" i="1" s="1"/>
  <c r="K195" i="1"/>
  <c r="K227" i="1" s="1"/>
  <c r="G246" i="1"/>
  <c r="G261" i="1"/>
  <c r="F261" i="1"/>
  <c r="W259" i="1"/>
  <c r="V246" i="1"/>
  <c r="W253" i="1"/>
  <c r="U254" i="1"/>
  <c r="T254" i="1"/>
  <c r="M251" i="1"/>
  <c r="F247" i="1"/>
  <c r="N253" i="1"/>
  <c r="V252" i="1"/>
  <c r="E261" i="1"/>
  <c r="D263" i="1"/>
  <c r="L254" i="1"/>
  <c r="O256" i="1"/>
  <c r="D261" i="1"/>
  <c r="M250" i="1"/>
  <c r="E249" i="1"/>
  <c r="E252" i="1"/>
  <c r="F249" i="1"/>
  <c r="L250" i="1"/>
  <c r="W255" i="1"/>
  <c r="M263" i="1"/>
  <c r="G249" i="1"/>
  <c r="M247" i="1"/>
  <c r="U255" i="1"/>
  <c r="V255" i="1"/>
  <c r="T255" i="1"/>
  <c r="D249" i="1"/>
  <c r="O262" i="1"/>
  <c r="D246" i="1"/>
  <c r="U243" i="1"/>
  <c r="D255" i="1"/>
  <c r="G255" i="1"/>
  <c r="E255" i="1"/>
  <c r="D257" i="1"/>
  <c r="E263" i="1"/>
  <c r="G253" i="1"/>
  <c r="O254" i="1"/>
  <c r="E246" i="1"/>
  <c r="L257" i="1"/>
  <c r="N248" i="1"/>
  <c r="G257" i="1"/>
  <c r="F257" i="1"/>
  <c r="G260" i="1"/>
  <c r="O257" i="1"/>
  <c r="M257" i="1"/>
  <c r="W243" i="1"/>
  <c r="F243" i="1"/>
  <c r="O247" i="1"/>
  <c r="F255" i="1"/>
  <c r="F246" i="1"/>
  <c r="W245" i="1"/>
  <c r="T261" i="1"/>
  <c r="U245" i="1"/>
  <c r="W249" i="1"/>
  <c r="T249" i="1"/>
  <c r="D262" i="1"/>
  <c r="N257" i="1"/>
  <c r="W261" i="1"/>
  <c r="F259" i="1"/>
  <c r="G262" i="1"/>
  <c r="V261" i="1"/>
  <c r="D254" i="1"/>
  <c r="U261" i="1"/>
  <c r="F258" i="1"/>
  <c r="E258" i="1"/>
  <c r="E254" i="1"/>
  <c r="N250" i="1"/>
  <c r="N261" i="1"/>
  <c r="T253" i="1"/>
  <c r="N247" i="1"/>
  <c r="D258" i="1"/>
  <c r="G244" i="1"/>
  <c r="D243" i="1"/>
  <c r="U244" i="1"/>
  <c r="L246" i="1"/>
  <c r="N258" i="1"/>
  <c r="M249" i="1"/>
  <c r="T243" i="1"/>
  <c r="G248" i="1"/>
  <c r="D245" i="1"/>
  <c r="W250" i="1"/>
  <c r="O250" i="1"/>
  <c r="V243" i="1"/>
  <c r="D244" i="1"/>
  <c r="O258" i="1"/>
  <c r="D252" i="1"/>
  <c r="E248" i="1"/>
  <c r="L249" i="1"/>
  <c r="M262" i="1"/>
  <c r="V256" i="1"/>
  <c r="N251" i="1"/>
  <c r="G258" i="1"/>
  <c r="O244" i="1"/>
  <c r="O253" i="1"/>
  <c r="F248" i="1"/>
  <c r="M252" i="1"/>
  <c r="M258" i="1"/>
  <c r="N249" i="1"/>
  <c r="U256" i="1"/>
  <c r="O263" i="1"/>
  <c r="D248" i="1"/>
  <c r="O261" i="1"/>
  <c r="E245" i="1"/>
  <c r="W252" i="1"/>
  <c r="T252" i="1"/>
  <c r="G247" i="1"/>
  <c r="N263" i="1"/>
  <c r="O249" i="1"/>
  <c r="N260" i="1"/>
  <c r="F245" i="1"/>
  <c r="M244" i="1"/>
  <c r="O246" i="1"/>
  <c r="U252" i="1"/>
  <c r="V250" i="1"/>
  <c r="F254" i="1"/>
  <c r="M253" i="1"/>
  <c r="M246" i="1"/>
  <c r="W256" i="1"/>
  <c r="W200" i="1"/>
  <c r="F251" i="1"/>
  <c r="V262" i="1"/>
  <c r="T260" i="1"/>
  <c r="T247" i="1"/>
  <c r="O248" i="1"/>
  <c r="U258" i="1"/>
  <c r="U246" i="1"/>
  <c r="G263" i="1"/>
  <c r="L261" i="1"/>
  <c r="G259" i="1"/>
  <c r="L255" i="1"/>
  <c r="F263" i="1"/>
  <c r="U260" i="1"/>
  <c r="M261" i="1"/>
  <c r="V245" i="1"/>
  <c r="W254" i="1"/>
  <c r="U249" i="1"/>
  <c r="W262" i="1"/>
  <c r="M255" i="1"/>
  <c r="T245" i="1"/>
  <c r="N244" i="1"/>
  <c r="E253" i="1"/>
  <c r="E244" i="1"/>
  <c r="G251" i="1"/>
  <c r="E260" i="1"/>
  <c r="T250" i="1"/>
  <c r="M256" i="1"/>
  <c r="T258" i="1"/>
  <c r="M245" i="1"/>
  <c r="E256" i="1"/>
  <c r="U250" i="1"/>
  <c r="T257" i="1"/>
  <c r="E262" i="1"/>
  <c r="E243" i="1"/>
  <c r="U262" i="1"/>
  <c r="N246" i="1"/>
  <c r="D260" i="1"/>
  <c r="V251" i="1"/>
  <c r="W263" i="1"/>
  <c r="E247" i="1"/>
  <c r="G245" i="1"/>
  <c r="W260" i="1"/>
  <c r="M248" i="1"/>
  <c r="W246" i="1"/>
  <c r="W257" i="1"/>
  <c r="M260" i="1"/>
  <c r="G252" i="1"/>
  <c r="V247" i="1"/>
  <c r="V253" i="1"/>
  <c r="T262" i="1"/>
  <c r="O255" i="1"/>
  <c r="R232" i="1"/>
  <c r="D251" i="1"/>
  <c r="T259" i="1"/>
  <c r="W247" i="1"/>
  <c r="L248" i="1"/>
  <c r="N254" i="1"/>
  <c r="U248" i="1"/>
  <c r="N255" i="1"/>
  <c r="N256" i="1"/>
  <c r="U257" i="1"/>
  <c r="G250" i="1"/>
  <c r="L260" i="1"/>
  <c r="W251" i="1"/>
  <c r="U251" i="1"/>
  <c r="T251" i="1"/>
  <c r="T263" i="1"/>
  <c r="L244" i="1"/>
  <c r="W258" i="1"/>
  <c r="U253" i="1"/>
  <c r="V257" i="1"/>
  <c r="D259" i="1"/>
  <c r="L245" i="1"/>
  <c r="E257" i="1"/>
  <c r="F252" i="1"/>
  <c r="V254" i="1"/>
  <c r="E251" i="1"/>
  <c r="L247" i="1"/>
  <c r="D247" i="1"/>
  <c r="N245" i="1"/>
  <c r="V263" i="1"/>
  <c r="O245" i="1"/>
  <c r="V249" i="1"/>
  <c r="N252" i="1"/>
  <c r="U263" i="1"/>
  <c r="F244" i="1"/>
  <c r="G243" i="1"/>
  <c r="O260" i="1"/>
  <c r="E259" i="1"/>
  <c r="L251" i="1"/>
  <c r="V260" i="1"/>
  <c r="D253" i="1"/>
  <c r="F256" i="1"/>
  <c r="L263" i="1"/>
  <c r="L253" i="1"/>
  <c r="U259" i="1"/>
  <c r="V258" i="1"/>
  <c r="F262" i="1"/>
  <c r="F250" i="1"/>
  <c r="F253" i="1"/>
  <c r="V248" i="1"/>
  <c r="T248" i="1"/>
  <c r="D250" i="1"/>
  <c r="M254" i="1"/>
  <c r="T244" i="1"/>
  <c r="O251" i="1"/>
  <c r="W248" i="1"/>
  <c r="G254" i="1"/>
  <c r="E250" i="1"/>
  <c r="L252" i="1"/>
  <c r="L256" i="1"/>
  <c r="L258" i="1"/>
  <c r="U247" i="1"/>
  <c r="G232" i="1"/>
  <c r="S200" i="1"/>
  <c r="T232" i="1"/>
  <c r="T200" i="1"/>
  <c r="F200" i="1"/>
  <c r="C232" i="1"/>
  <c r="E200" i="1"/>
  <c r="V232" i="1"/>
  <c r="D200" i="1"/>
  <c r="B200" i="1"/>
  <c r="G200" i="1"/>
  <c r="E232" i="1"/>
  <c r="U232" i="1"/>
  <c r="B232" i="1"/>
  <c r="U200" i="1"/>
  <c r="S232" i="1"/>
  <c r="I149" i="1"/>
  <c r="J149" i="1" s="1"/>
  <c r="N179" i="1"/>
  <c r="R200" i="1"/>
  <c r="D232" i="1"/>
  <c r="C200" i="1"/>
  <c r="V200" i="1"/>
  <c r="AA93" i="1" l="1"/>
  <c r="AA94" i="1"/>
  <c r="AA97" i="1"/>
  <c r="AA96" i="1"/>
  <c r="AD85" i="1"/>
  <c r="S19" i="1" s="1"/>
  <c r="AC97" i="1"/>
  <c r="AC96" i="1"/>
  <c r="AC95" i="1"/>
  <c r="AC94" i="1"/>
  <c r="AC93" i="1"/>
  <c r="AB93" i="1"/>
  <c r="AB94" i="1"/>
  <c r="AB97" i="1"/>
  <c r="AB95" i="1"/>
  <c r="AB96" i="1"/>
  <c r="N211" i="1"/>
  <c r="F232" i="1"/>
  <c r="F233" i="1" s="1"/>
  <c r="R201" i="1"/>
  <c r="R202" i="1"/>
  <c r="AC194" i="1" s="1"/>
  <c r="G201" i="1"/>
  <c r="G202" i="1"/>
  <c r="AA193" i="1" s="1"/>
  <c r="V201" i="1"/>
  <c r="V202" i="1"/>
  <c r="F201" i="1"/>
  <c r="F202" i="1"/>
  <c r="R233" i="1"/>
  <c r="R234" i="1"/>
  <c r="AC226" i="1" s="1"/>
  <c r="C201" i="1"/>
  <c r="C202" i="1"/>
  <c r="U201" i="1"/>
  <c r="U202" i="1"/>
  <c r="D201" i="1"/>
  <c r="D202" i="1"/>
  <c r="T201" i="1"/>
  <c r="T202" i="1"/>
  <c r="U233" i="1"/>
  <c r="U234" i="1"/>
  <c r="E233" i="1"/>
  <c r="E234" i="1"/>
  <c r="G233" i="1"/>
  <c r="G234" i="1"/>
  <c r="AA225" i="1" s="1"/>
  <c r="C233" i="1"/>
  <c r="C234" i="1"/>
  <c r="W201" i="1"/>
  <c r="W202" i="1"/>
  <c r="AC193" i="1" s="1"/>
  <c r="S233" i="1"/>
  <c r="S234" i="1"/>
  <c r="B201" i="1"/>
  <c r="B202" i="1"/>
  <c r="AA194" i="1" s="1"/>
  <c r="D233" i="1"/>
  <c r="D234" i="1"/>
  <c r="B233" i="1"/>
  <c r="B234" i="1"/>
  <c r="AA226" i="1" s="1"/>
  <c r="V233" i="1"/>
  <c r="V234" i="1"/>
  <c r="T233" i="1"/>
  <c r="T234" i="1"/>
  <c r="S201" i="1"/>
  <c r="S202" i="1"/>
  <c r="E201" i="1"/>
  <c r="E202" i="1"/>
  <c r="N259" i="1"/>
  <c r="M259" i="1"/>
  <c r="O259" i="1"/>
  <c r="L259" i="1"/>
  <c r="M179" i="1"/>
  <c r="O179" i="1"/>
  <c r="U264" i="1"/>
  <c r="U265" i="1" s="1"/>
  <c r="F264" i="1"/>
  <c r="F265" i="1" s="1"/>
  <c r="E264" i="1"/>
  <c r="E265" i="1" s="1"/>
  <c r="D264" i="1"/>
  <c r="D265" i="1" s="1"/>
  <c r="G264" i="1"/>
  <c r="G265" i="1" s="1"/>
  <c r="V264" i="1"/>
  <c r="V265" i="1" s="1"/>
  <c r="T264" i="1"/>
  <c r="T265" i="1" s="1"/>
  <c r="N200" i="1"/>
  <c r="W244" i="1"/>
  <c r="W264" i="1" s="1"/>
  <c r="W265" i="1" s="1"/>
  <c r="W232" i="1"/>
  <c r="L179" i="1"/>
  <c r="L211" i="1" s="1"/>
  <c r="K179" i="1"/>
  <c r="K211" i="1" s="1"/>
  <c r="I179" i="1"/>
  <c r="I211" i="1" s="1"/>
  <c r="I243" i="1" s="1"/>
  <c r="J179" i="1"/>
  <c r="J211" i="1" s="1"/>
  <c r="AA227" i="1" l="1"/>
  <c r="AD227" i="1" s="1"/>
  <c r="AD97" i="1"/>
  <c r="AE97" i="1" s="1"/>
  <c r="AD96" i="1"/>
  <c r="AE96" i="1" s="1"/>
  <c r="AD94" i="1"/>
  <c r="AE94" i="1" s="1"/>
  <c r="AD95" i="1"/>
  <c r="AE95" i="1" s="1"/>
  <c r="AD93" i="1"/>
  <c r="AE93" i="1" s="1"/>
  <c r="F234" i="1"/>
  <c r="O200" i="1"/>
  <c r="O201" i="1" s="1"/>
  <c r="O211" i="1"/>
  <c r="O232" i="1" s="1"/>
  <c r="M200" i="1"/>
  <c r="M201" i="1" s="1"/>
  <c r="M211" i="1"/>
  <c r="M232" i="1" s="1"/>
  <c r="AA195" i="1"/>
  <c r="AD195" i="1" s="1"/>
  <c r="AC195" i="1"/>
  <c r="AF195" i="1" s="1"/>
  <c r="N201" i="1"/>
  <c r="N202" i="1"/>
  <c r="W233" i="1"/>
  <c r="W234" i="1"/>
  <c r="AC225" i="1" s="1"/>
  <c r="AC227" i="1" s="1"/>
  <c r="AF227" i="1" s="1"/>
  <c r="L200" i="1"/>
  <c r="L232" i="1"/>
  <c r="J200" i="1"/>
  <c r="J232" i="1"/>
  <c r="J234" i="1" s="1"/>
  <c r="AB226" i="1" s="1"/>
  <c r="K200" i="1"/>
  <c r="K232" i="1"/>
  <c r="N232" i="1"/>
  <c r="AA228" i="1" l="1"/>
  <c r="AD228" i="1" s="1"/>
  <c r="AD105" i="1"/>
  <c r="S20" i="1" s="1"/>
  <c r="AA196" i="1"/>
  <c r="AD196" i="1" s="1"/>
  <c r="O202" i="1"/>
  <c r="AB193" i="1" s="1"/>
  <c r="M202" i="1"/>
  <c r="AC196" i="1"/>
  <c r="AF196" i="1" s="1"/>
  <c r="AC228" i="1"/>
  <c r="AF228" i="1" s="1"/>
  <c r="N233" i="1"/>
  <c r="N234" i="1"/>
  <c r="L201" i="1"/>
  <c r="L202" i="1"/>
  <c r="K233" i="1"/>
  <c r="K234" i="1"/>
  <c r="M233" i="1"/>
  <c r="M234" i="1"/>
  <c r="K201" i="1"/>
  <c r="K202" i="1"/>
  <c r="O233" i="1"/>
  <c r="O234" i="1"/>
  <c r="AB225" i="1" s="1"/>
  <c r="AB227" i="1" s="1"/>
  <c r="J233" i="1"/>
  <c r="J201" i="1"/>
  <c r="J202" i="1"/>
  <c r="AB194" i="1" s="1"/>
  <c r="L233" i="1"/>
  <c r="L234" i="1"/>
  <c r="O243" i="1"/>
  <c r="O264" i="1" s="1"/>
  <c r="O265" i="1" s="1"/>
  <c r="M243" i="1"/>
  <c r="M264" i="1" s="1"/>
  <c r="M265" i="1" s="1"/>
  <c r="N243" i="1"/>
  <c r="N264" i="1" s="1"/>
  <c r="N265" i="1" s="1"/>
  <c r="L243" i="1"/>
  <c r="L264" i="1" s="1"/>
  <c r="L265" i="1" s="1"/>
  <c r="AA229" i="1" l="1"/>
  <c r="AD229" i="1" s="1"/>
  <c r="AE227" i="1"/>
  <c r="AG227" i="1" s="1"/>
  <c r="AH227" i="1" s="1"/>
  <c r="S23" i="1"/>
  <c r="S31" i="1"/>
  <c r="S27" i="1"/>
  <c r="AA197" i="1"/>
  <c r="AD197" i="1" s="1"/>
  <c r="AB195" i="1"/>
  <c r="AC197" i="1"/>
  <c r="AF197" i="1" s="1"/>
  <c r="AB228" i="1"/>
  <c r="AE228" i="1" s="1"/>
  <c r="AC229" i="1"/>
  <c r="AF229" i="1" s="1"/>
  <c r="AA230" i="1" l="1"/>
  <c r="AD230" i="1" s="1"/>
  <c r="AE195" i="1"/>
  <c r="AG195" i="1" s="1"/>
  <c r="AH195" i="1" s="1"/>
  <c r="AA198" i="1"/>
  <c r="AD198" i="1" s="1"/>
  <c r="AC198" i="1"/>
  <c r="AF198" i="1" s="1"/>
  <c r="AC230" i="1"/>
  <c r="AF230" i="1" s="1"/>
  <c r="AB196" i="1"/>
  <c r="AB229" i="1"/>
  <c r="AE229" i="1" s="1"/>
  <c r="AG228" i="1"/>
  <c r="AH228" i="1" s="1"/>
  <c r="AA231" i="1" l="1"/>
  <c r="AD231" i="1" s="1"/>
  <c r="AE196" i="1"/>
  <c r="AG196" i="1" s="1"/>
  <c r="AH196" i="1" s="1"/>
  <c r="AC199" i="1"/>
  <c r="AF199" i="1" s="1"/>
  <c r="AA199" i="1"/>
  <c r="AD199" i="1" s="1"/>
  <c r="AC231" i="1"/>
  <c r="AF231" i="1" s="1"/>
  <c r="AB230" i="1"/>
  <c r="AE230" i="1" s="1"/>
  <c r="AG229" i="1"/>
  <c r="AH229" i="1" s="1"/>
  <c r="AB197" i="1"/>
  <c r="AE197" i="1" s="1"/>
  <c r="AG197" i="1" l="1"/>
  <c r="AH197" i="1" s="1"/>
  <c r="AB198" i="1"/>
  <c r="AE198" i="1" s="1"/>
  <c r="AB231" i="1"/>
  <c r="AE231" i="1" s="1"/>
  <c r="AG230" i="1"/>
  <c r="AH230" i="1" s="1"/>
  <c r="AG231" i="1" l="1"/>
  <c r="AH231" i="1" s="1"/>
  <c r="AG198" i="1"/>
  <c r="AH198" i="1" s="1"/>
  <c r="AB199" i="1"/>
  <c r="S28" i="1" l="1"/>
  <c r="AE199" i="1"/>
  <c r="AG199" i="1" s="1"/>
  <c r="AH199" i="1" s="1"/>
  <c r="S24" i="1" s="1"/>
  <c r="S37" i="1" l="1"/>
  <c r="L11" i="2" s="1"/>
  <c r="S34" i="1"/>
</calcChain>
</file>

<file path=xl/sharedStrings.xml><?xml version="1.0" encoding="utf-8"?>
<sst xmlns="http://schemas.openxmlformats.org/spreadsheetml/2006/main" count="360" uniqueCount="172">
  <si>
    <t>Intenzita (l/s/ha)</t>
  </si>
  <si>
    <t>m2</t>
  </si>
  <si>
    <t>mm/r</t>
  </si>
  <si>
    <t>m3/r</t>
  </si>
  <si>
    <t>-</t>
  </si>
  <si>
    <t>m/s</t>
  </si>
  <si>
    <t>m3/s</t>
  </si>
  <si>
    <t>A(ZPP) =</t>
  </si>
  <si>
    <t>Plocha zpevněného propustného povrchu</t>
  </si>
  <si>
    <t>Okolní plochy připojené na ZPP</t>
  </si>
  <si>
    <t>A(okolní) =</t>
  </si>
  <si>
    <r>
      <rPr>
        <sz val="11"/>
        <color theme="1"/>
        <rFont val="Symbol"/>
        <family val="1"/>
        <charset val="2"/>
      </rPr>
      <t>y</t>
    </r>
    <r>
      <rPr>
        <sz val="11"/>
        <color theme="1"/>
        <rFont val="Calibri"/>
        <family val="2"/>
        <scheme val="minor"/>
      </rPr>
      <t>(okolní) =</t>
    </r>
  </si>
  <si>
    <t>Celková redukovaná plocha</t>
  </si>
  <si>
    <t>Ared =</t>
  </si>
  <si>
    <t>kv =</t>
  </si>
  <si>
    <t>Ik =</t>
  </si>
  <si>
    <t>Doba trvání</t>
  </si>
  <si>
    <t>N-letost</t>
  </si>
  <si>
    <t>Srážková data (PERUN) - pro příslušnou stanici</t>
  </si>
  <si>
    <t>https://www.perun-klima.cz/</t>
  </si>
  <si>
    <t>https://www.chmi.cz/historicka-data/pocasi/uzemni-srazky</t>
  </si>
  <si>
    <t>Srážková data (ČHMÚ) - pro příslušný kraj - srážkový normál 1991-2020</t>
  </si>
  <si>
    <t>h =</t>
  </si>
  <si>
    <t>Qvsak =</t>
  </si>
  <si>
    <t>Qinf =</t>
  </si>
  <si>
    <t>f(vsak) =</t>
  </si>
  <si>
    <t>f(inf) =</t>
  </si>
  <si>
    <t>INTENZITY ČÁSTÍ DEŠTĚ DLE ŠIFALDY</t>
  </si>
  <si>
    <t>Šifalda - 1. část deště</t>
  </si>
  <si>
    <t>Šifalda - 2. část deště</t>
  </si>
  <si>
    <t>Šifalda - 3. část deště</t>
  </si>
  <si>
    <t>OBJEM PŘÍTOKU NA ZPP</t>
  </si>
  <si>
    <t>Objem přítoku (m3)</t>
  </si>
  <si>
    <t>Objem infiltrace do povrchu (m3)</t>
  </si>
  <si>
    <t>Infiltrační kapacita ZPP zjištěná zkouškou</t>
  </si>
  <si>
    <t>Koeficient vsaku podloží z geologického průzkumu</t>
  </si>
  <si>
    <t>OBJEM VODY VSÁKLÉ DO PODLOŽÍ</t>
  </si>
  <si>
    <t>Objem vsaku do podloží (m3)</t>
  </si>
  <si>
    <t>OBJEM VODY INFILTROVANÉ DO KRYTU ZPP</t>
  </si>
  <si>
    <t>SUMA</t>
  </si>
  <si>
    <t>SUMA (m3)</t>
  </si>
  <si>
    <t>SUMA (m3/r)</t>
  </si>
  <si>
    <t>ROZDÍL OBJEMU PŘÍTOKU NA ZPP A OBJEMU INFITRACE DO KRYTU ZPP (tj. přímý odtok po povrchu; pouze kladné hodnoty)</t>
  </si>
  <si>
    <t>zadrží retenční těleso</t>
  </si>
  <si>
    <t>VYHODNOCENÍ</t>
  </si>
  <si>
    <t>Objem srážky spadlé na ZPP</t>
  </si>
  <si>
    <t>Vsrážka =</t>
  </si>
  <si>
    <t>Objem odtoku z důvodu nedostatečné infiltrační kapacity krytu ZPP</t>
  </si>
  <si>
    <t>ROZDÍL OBJEMU PŘÍTOKU NA ZPP, OBJEMU VSAKU DO PODLOŽÍ A POVRCHOVÉHO ODTOKU - ZPP BEZ RETENČNÍHO TĚLESA (tj. nadbytečný objem při naplnění vsakovací kapacity; pouze kladné hodnoty)</t>
  </si>
  <si>
    <t>ROZDÍL OBJEMU PŘÍTOKU NA ZPP, OBJEMU VSAKU DO PODLOŽÍ A POVRCHOVÉHO ODTOKU - ZPP S RETENČNÍM TĚLESEM (tj. nadbytečný objem při naplnění vsakovací kapacity; pouze kladné hodnoty)</t>
  </si>
  <si>
    <t>Objem odtoku z důvodu nedostatečné vsakovací kapacity podloží - ZPP BEZ RETENČNÍHO TĚLESA</t>
  </si>
  <si>
    <t>Objem odtoku z důvodu nedostatečné vsakovací kapacity podloží - ZPP S RETENČNÍM TĚLESEM</t>
  </si>
  <si>
    <t>ORIENTAČNÍ VÝPOČET SOUČINITELE ODTOKU</t>
  </si>
  <si>
    <t>Pole k vyplnění projektových a srážkových dat</t>
  </si>
  <si>
    <t>Podíl srážek N2+ na ročním úhrnu</t>
  </si>
  <si>
    <t>Vodtok,kryt(N2+) =</t>
  </si>
  <si>
    <t>Vodtok,vsak(N2+) =</t>
  </si>
  <si>
    <t>1. část</t>
  </si>
  <si>
    <t>2. část</t>
  </si>
  <si>
    <t>3. část</t>
  </si>
  <si>
    <t>n</t>
  </si>
  <si>
    <t>Rozdíl objemu přítoku (m3)</t>
  </si>
  <si>
    <t>Podíl odtoku a přítoku</t>
  </si>
  <si>
    <t>Podíl srážek na ročním odtoku</t>
  </si>
  <si>
    <r>
      <rPr>
        <sz val="11"/>
        <color theme="1"/>
        <rFont val="Symbol"/>
        <family val="1"/>
        <charset val="2"/>
      </rPr>
      <t>e</t>
    </r>
    <r>
      <rPr>
        <sz val="11"/>
        <color theme="1"/>
        <rFont val="Calibri"/>
        <family val="2"/>
        <scheme val="minor"/>
      </rPr>
      <t>(podíl N2+) =</t>
    </r>
  </si>
  <si>
    <r>
      <rPr>
        <sz val="11"/>
        <color theme="1"/>
        <rFont val="Symbol"/>
        <family val="1"/>
        <charset val="2"/>
      </rPr>
      <t>e</t>
    </r>
    <r>
      <rPr>
        <sz val="11"/>
        <color theme="1"/>
        <rFont val="Calibri"/>
        <family val="2"/>
        <scheme val="minor"/>
      </rPr>
      <t>(podíl N2-) =</t>
    </r>
  </si>
  <si>
    <t>OBJEMY PŘÍTOKU PŘI MENŠÍCH DEŠTÍCH</t>
  </si>
  <si>
    <t>PŘEPOČET SRÁŽEK N2 A VĚTŠÍCH (N2+) NA ROČNÍ PODÍL</t>
  </si>
  <si>
    <t>PŘEPOČET SRÁŽEK N2 A MENŠÍCH (N2-) NA ROČNÍ PODÍL</t>
  </si>
  <si>
    <t>Podíl srážek N2- na ročním úhrnu</t>
  </si>
  <si>
    <t>log(N-let)</t>
  </si>
  <si>
    <t>OBJEM ODTOKU DEŠŤŮ N2- Z DŮVODU NÍZKÉ VSAKOVACÍ SCHOPNOSTI PODLOŽÍ</t>
  </si>
  <si>
    <t>OBJEM ODTOKU DEŠŤŮ N2- Z DŮVODU NÍZKÉ INFILTRAČNÍ SCHOPNOSTI KRYTU ZPP</t>
  </si>
  <si>
    <t>Vodtok,kryt(N2-) =</t>
  </si>
  <si>
    <t>Vodtok,vsak(N2-) =</t>
  </si>
  <si>
    <t>(dle Mikkelsen et al., 2016)</t>
  </si>
  <si>
    <t>m3</t>
  </si>
  <si>
    <t>Podíl k průměrnému ročnímu odtoku N2+ (korekce)</t>
  </si>
  <si>
    <t>Podíl k průměrnému ročnímu odtoku N2- (korekce)</t>
  </si>
  <si>
    <t>Qprázdnění =</t>
  </si>
  <si>
    <t>Regulovaný odtok</t>
  </si>
  <si>
    <t>Qreg =</t>
  </si>
  <si>
    <t>l/s</t>
  </si>
  <si>
    <t>Výkon prázdnění</t>
  </si>
  <si>
    <t>Typ zpevněného propustného povrchu</t>
  </si>
  <si>
    <t>PODMÍKY PRO UZNATELNOST</t>
  </si>
  <si>
    <t>DISCLAIMER:</t>
  </si>
  <si>
    <t>Níže uvedený přepočet je využitelný výhradně pro potřeby dotační výzvy MMR, ve které je umožněno kombinované využití parameterů pro zpevněné propustné povrchy na základě rozdílu součinitelů odtoku před a po relizaci</t>
  </si>
  <si>
    <t>zpevněného propustného povrchu a podmínek uvedených v Metodické příručce Dimenzování a kontrola zpevněných propustných povrchů s retenčním tělesem.</t>
  </si>
  <si>
    <t>Výpočet je založen na zjednodušujících předpokladech a jeho výsledky nelze využít pro jiné úlohy (např. návrh retenčních prostor atp.).</t>
  </si>
  <si>
    <t>(1 - vsakovací bez regulovaného odtoku)</t>
  </si>
  <si>
    <t>(2 - vsakovací s regulovaným odtokem)</t>
  </si>
  <si>
    <t>(3 - s regulovaným odtokem)</t>
  </si>
  <si>
    <t>Typ zpevněného</t>
  </si>
  <si>
    <t>propustného povrchu</t>
  </si>
  <si>
    <t>(1 / 2 / 3)</t>
  </si>
  <si>
    <t>2/ je-li voda z tělesa povrchu odváděna drenáží, musí být na konci drenáže osazen regulátor odtoku dle TNV 75 9011 nebo musí být drenáž zaústěna do dalšího objektu HDV navrženého dle ČSN 75 9011 / TNV 75 9010</t>
  </si>
  <si>
    <t>vsakovací</t>
  </si>
  <si>
    <t>vsakovací s drenáží</t>
  </si>
  <si>
    <t>s drenáží</t>
  </si>
  <si>
    <t>Poznámka: V případě zpevněných povrchů s regulovaným odtokem může být</t>
  </si>
  <si>
    <t>regulátor odtoku osazen na konci drenáže zpevněného propustného povrchu nebo</t>
  </si>
  <si>
    <t>v následném objektu HDV, do nějž je odtok z drenáže zaústěn.</t>
  </si>
  <si>
    <t>A - Součinitel odtoku ZPP BEZ RETENČNÍHO TĚLESA</t>
  </si>
  <si>
    <t>B - Součinitel odtoku ZPP S RETENČNÍM TĚLESEM</t>
  </si>
  <si>
    <t>s retenčním</t>
  </si>
  <si>
    <t>bez retenčního</t>
  </si>
  <si>
    <t>tělesa</t>
  </si>
  <si>
    <t>s následným</t>
  </si>
  <si>
    <t>objektem HDV</t>
  </si>
  <si>
    <t>---</t>
  </si>
  <si>
    <t>UPOZORNĚNÍ:</t>
  </si>
  <si>
    <t>Vavřinec - Žíšov</t>
  </si>
  <si>
    <t>Jméno stanice:</t>
  </si>
  <si>
    <t>(2 - vsakovací s drenáží)</t>
  </si>
  <si>
    <t>(1 - vsakovací bez drenáže)</t>
  </si>
  <si>
    <t>MP - Metodická příručka Dimenzování a kontrola zpevněných propustných povrchů s retenčním tělesem</t>
  </si>
  <si>
    <t>(3 - s drenáží a těsněním)</t>
  </si>
  <si>
    <t>propustný povrch a příslušný součinitel odtoku.</t>
  </si>
  <si>
    <t>Poznámka: Jméno srážkoměrné stanice vybrané z PERUN.</t>
  </si>
  <si>
    <t>Poznámka: Data z PERUN lze exportovat do CSV.</t>
  </si>
  <si>
    <t>Poznámka: Roční srážkový úhrn pro příslušný kraj.</t>
  </si>
  <si>
    <t>Srážková data (ČHMÚ) - pro příslušný kraj - roční srážkový normál 1991-2020</t>
  </si>
  <si>
    <t>v případě typu 1 zadat hodnotu 0.</t>
  </si>
  <si>
    <t>Qreg dle TNV 75 9011 =</t>
  </si>
  <si>
    <t>VSTUPNÍ DATA</t>
  </si>
  <si>
    <t>Retenční těleso</t>
  </si>
  <si>
    <t>Retenční těleso je sou-částí zpevněného pro-pustného povrchu</t>
  </si>
  <si>
    <t>(NE - zpevněný propustný povrch bez retenčního tělesa)</t>
  </si>
  <si>
    <t xml:space="preserve">(ANO - součástí zpevněného propustného povrchu </t>
  </si>
  <si>
    <t>je retenční těleso dle MP)</t>
  </si>
  <si>
    <t>ANO</t>
  </si>
  <si>
    <t>Následný objekt HDV</t>
  </si>
  <si>
    <r>
      <t xml:space="preserve">1/ výsledek zkoušky infiltrační kapacity povrchu musí být </t>
    </r>
    <r>
      <rPr>
        <b/>
        <sz val="11"/>
        <color theme="5" tint="-0.249977111117893"/>
        <rFont val="Calibri"/>
        <family val="2"/>
        <charset val="238"/>
      </rPr>
      <t>≥ 5.10</t>
    </r>
    <r>
      <rPr>
        <b/>
        <vertAlign val="superscript"/>
        <sz val="11"/>
        <color theme="5" tint="-0.249977111117893"/>
        <rFont val="Calibri"/>
        <family val="2"/>
        <charset val="238"/>
      </rPr>
      <t>-5</t>
    </r>
    <r>
      <rPr>
        <b/>
        <sz val="11"/>
        <color theme="5" tint="-0.249977111117893"/>
        <rFont val="Calibri"/>
        <family val="2"/>
        <charset val="238"/>
      </rPr>
      <t xml:space="preserve"> m/s</t>
    </r>
  </si>
  <si>
    <t>Výsledek přepočtu</t>
  </si>
  <si>
    <t>do nějž je přiváděna voda z drenážní vrstvy, zadá se příslušná hodnota</t>
  </si>
  <si>
    <t>regulovaného odtoku.</t>
  </si>
  <si>
    <r>
      <rPr>
        <i/>
        <u/>
        <sz val="11"/>
        <color theme="1"/>
        <rFont val="Calibri"/>
        <family val="2"/>
        <charset val="238"/>
        <scheme val="minor"/>
      </rPr>
      <t>Poznámka 1:</t>
    </r>
    <r>
      <rPr>
        <i/>
        <sz val="11"/>
        <color theme="1"/>
        <rFont val="Calibri"/>
        <family val="2"/>
        <charset val="238"/>
        <scheme val="minor"/>
      </rPr>
      <t xml:space="preserve"> Typy povrchů dle MP</t>
    </r>
  </si>
  <si>
    <r>
      <rPr>
        <i/>
        <u/>
        <sz val="10"/>
        <color theme="1"/>
        <rFont val="Calibri"/>
        <family val="2"/>
        <charset val="238"/>
        <scheme val="minor"/>
      </rPr>
      <t>Poznámka 2:</t>
    </r>
    <r>
      <rPr>
        <i/>
        <sz val="10"/>
        <color theme="1"/>
        <rFont val="Calibri"/>
        <family val="2"/>
        <charset val="238"/>
        <scheme val="minor"/>
      </rPr>
      <t xml:space="preserve"> V případě zpevněných povrchů s regulovaným odtokem může být</t>
    </r>
  </si>
  <si>
    <r>
      <rPr>
        <i/>
        <u/>
        <sz val="10"/>
        <color theme="1"/>
        <rFont val="Calibri"/>
        <family val="2"/>
        <charset val="238"/>
        <scheme val="minor"/>
      </rPr>
      <t>Poznámka:</t>
    </r>
    <r>
      <rPr>
        <i/>
        <sz val="10"/>
        <color theme="1"/>
        <rFont val="Calibri"/>
        <family val="2"/>
        <charset val="238"/>
        <scheme val="minor"/>
      </rPr>
      <t xml:space="preserve"> Výměra vlastního zpevněného propustného povrchu.</t>
    </r>
  </si>
  <si>
    <r>
      <rPr>
        <i/>
        <u/>
        <sz val="10"/>
        <color theme="1"/>
        <rFont val="Calibri"/>
        <family val="2"/>
        <charset val="238"/>
        <scheme val="minor"/>
      </rPr>
      <t>Poznámka:</t>
    </r>
    <r>
      <rPr>
        <i/>
        <sz val="10"/>
        <color theme="1"/>
        <rFont val="Calibri"/>
        <family val="2"/>
        <charset val="238"/>
        <scheme val="minor"/>
      </rPr>
      <t xml:space="preserve"> Výměra okolních ploch, z nichž je srážkový odtok sveden na zpevněný</t>
    </r>
  </si>
  <si>
    <r>
      <rPr>
        <i/>
        <u/>
        <sz val="10"/>
        <color theme="1"/>
        <rFont val="Calibri"/>
        <family val="2"/>
        <charset val="238"/>
        <scheme val="minor"/>
      </rPr>
      <t>Poznámka:</t>
    </r>
    <r>
      <rPr>
        <i/>
        <sz val="10"/>
        <color theme="1"/>
        <rFont val="Calibri"/>
        <family val="2"/>
        <charset val="238"/>
        <scheme val="minor"/>
      </rPr>
      <t xml:space="preserve"> Musí být doložen terénní zkouškou dle kapitoly 7 MP.</t>
    </r>
  </si>
  <si>
    <r>
      <rPr>
        <i/>
        <u/>
        <sz val="10"/>
        <color theme="1"/>
        <rFont val="Calibri"/>
        <family val="2"/>
        <charset val="238"/>
        <scheme val="minor"/>
      </rPr>
      <t>Poznámka:</t>
    </r>
    <r>
      <rPr>
        <i/>
        <sz val="10"/>
        <color theme="1"/>
        <rFont val="Calibri"/>
        <family val="2"/>
        <charset val="238"/>
        <scheme val="minor"/>
      </rPr>
      <t xml:space="preserve"> Musí být doložen geologickým průzkumem dle ČSN 75 9010.</t>
    </r>
  </si>
  <si>
    <r>
      <rPr>
        <i/>
        <u/>
        <sz val="11"/>
        <color theme="1"/>
        <rFont val="Calibri"/>
        <family val="2"/>
        <charset val="238"/>
        <scheme val="minor"/>
      </rPr>
      <t>Poznámka 1:</t>
    </r>
    <r>
      <rPr>
        <i/>
        <sz val="11"/>
        <color theme="1"/>
        <rFont val="Calibri"/>
        <family val="2"/>
        <charset val="238"/>
        <scheme val="minor"/>
      </rPr>
      <t xml:space="preserve"> Pouze pro zpevněné propustné povrchy typu 2 a 3,</t>
    </r>
  </si>
  <si>
    <r>
      <rPr>
        <i/>
        <u/>
        <sz val="11"/>
        <color theme="1"/>
        <rFont val="Calibri"/>
        <family val="2"/>
        <charset val="238"/>
        <scheme val="minor"/>
      </rPr>
      <t>Poznámka 2:</t>
    </r>
    <r>
      <rPr>
        <i/>
        <sz val="11"/>
        <color theme="1"/>
        <rFont val="Calibri"/>
        <family val="2"/>
        <charset val="238"/>
        <scheme val="minor"/>
      </rPr>
      <t xml:space="preserve"> Je-li regulace odtoku prováděna v následném objektu HDV,</t>
    </r>
  </si>
  <si>
    <t>Odtok z drenážní vrstvy je sveden do následné-ho objektu HDV</t>
  </si>
  <si>
    <t>(ANO - je sveden)</t>
  </si>
  <si>
    <t>(NE - není sveden)</t>
  </si>
  <si>
    <t>Seznamy:</t>
  </si>
  <si>
    <t>NE</t>
  </si>
  <si>
    <t>Výsledný součinitel odtoku</t>
  </si>
  <si>
    <r>
      <rPr>
        <b/>
        <sz val="11"/>
        <color rgb="FFC00000"/>
        <rFont val="Symbol"/>
        <family val="1"/>
        <charset val="2"/>
      </rPr>
      <t>y</t>
    </r>
    <r>
      <rPr>
        <b/>
        <sz val="11"/>
        <color rgb="FFC00000"/>
        <rFont val="Calibri"/>
        <family val="2"/>
        <scheme val="minor"/>
      </rPr>
      <t xml:space="preserve"> =</t>
    </r>
  </si>
  <si>
    <t>na konci drenážního tělesa, v ostatních případech zadat hodnotu NE.</t>
  </si>
  <si>
    <r>
      <rPr>
        <i/>
        <u/>
        <sz val="11"/>
        <color theme="1"/>
        <rFont val="Calibri"/>
        <family val="2"/>
        <charset val="238"/>
        <scheme val="minor"/>
      </rPr>
      <t>Poznámka 1:</t>
    </r>
    <r>
      <rPr>
        <i/>
        <sz val="11"/>
        <color theme="1"/>
        <rFont val="Calibri"/>
        <family val="2"/>
        <charset val="238"/>
        <scheme val="minor"/>
      </rPr>
      <t xml:space="preserve"> Pouze pro zpevněné propustné povrchy typu 2 a 3 bez regulátoru odtoku</t>
    </r>
  </si>
  <si>
    <r>
      <rPr>
        <i/>
        <u/>
        <sz val="11"/>
        <color theme="1"/>
        <rFont val="Calibri"/>
        <family val="2"/>
        <charset val="238"/>
        <scheme val="minor"/>
      </rPr>
      <t>Poznámka 2:</t>
    </r>
    <r>
      <rPr>
        <i/>
        <sz val="11"/>
        <color theme="1"/>
        <rFont val="Calibri"/>
        <family val="2"/>
        <charset val="238"/>
        <scheme val="minor"/>
      </rPr>
      <t xml:space="preserve"> Následný objekt HDV musí být navržen s regulací odtoku dle TNV 75 9011,</t>
    </r>
  </si>
  <si>
    <t>případně jako vsakovací objekt dle ČSN 75 9010.</t>
  </si>
  <si>
    <t>Regulátor odtoku retenčního tělesa</t>
  </si>
  <si>
    <t>Na konci retenčního tělesa je umístěn regulá-tor odtoku</t>
  </si>
  <si>
    <t>(ANO - na konci retenčního tělesa je osazen regulátor</t>
  </si>
  <si>
    <t>odtoku dle MP)</t>
  </si>
  <si>
    <t>(NE - regulátor odtoku není osazen)</t>
  </si>
  <si>
    <r>
      <rPr>
        <i/>
        <u/>
        <sz val="10"/>
        <color theme="1"/>
        <rFont val="Calibri"/>
        <family val="2"/>
        <charset val="238"/>
        <scheme val="minor"/>
      </rPr>
      <t>Poznámka:</t>
    </r>
    <r>
      <rPr>
        <i/>
        <sz val="10"/>
        <color theme="1"/>
        <rFont val="Calibri"/>
        <family val="2"/>
        <charset val="238"/>
        <scheme val="minor"/>
      </rPr>
      <t xml:space="preserve"> Pouze pro zpevněné propustné povrchy typu 2 a 3 s retenčním tělesem,</t>
    </r>
  </si>
  <si>
    <t>v ostatních případech nastavit hodnotu NE.</t>
  </si>
  <si>
    <r>
      <rPr>
        <sz val="11"/>
        <rFont val="Symbol"/>
        <family val="1"/>
        <charset val="2"/>
      </rPr>
      <t>y</t>
    </r>
    <r>
      <rPr>
        <sz val="11"/>
        <rFont val="Calibri"/>
        <family val="2"/>
        <scheme val="minor"/>
      </rPr>
      <t>(ZPP) =</t>
    </r>
  </si>
  <si>
    <r>
      <rPr>
        <sz val="11"/>
        <rFont val="Symbol"/>
        <family val="1"/>
        <charset val="2"/>
      </rPr>
      <t>y</t>
    </r>
    <r>
      <rPr>
        <sz val="11"/>
        <rFont val="Calibri"/>
        <family val="2"/>
        <scheme val="minor"/>
      </rPr>
      <t>(ZPP-R) =</t>
    </r>
  </si>
  <si>
    <r>
      <t xml:space="preserve">POZNÁMKY K VYHODNOCENÍ: </t>
    </r>
    <r>
      <rPr>
        <sz val="11"/>
        <rFont val="Calibri"/>
        <family val="2"/>
        <charset val="238"/>
        <scheme val="minor"/>
      </rPr>
      <t>Použije se součinitel odtoku dle klíče viz tabulka níže</t>
    </r>
  </si>
  <si>
    <r>
      <t>tělesem dle MP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</si>
  <si>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r>
      <t xml:space="preserve">B - </t>
    </r>
    <r>
      <rPr>
        <sz val="11"/>
        <rFont val="Symbol"/>
        <family val="1"/>
        <charset val="2"/>
      </rPr>
      <t>y</t>
    </r>
    <r>
      <rPr>
        <sz val="11"/>
        <rFont val="Calibri"/>
        <family val="2"/>
        <scheme val="minor"/>
      </rPr>
      <t>(ZPP-R)</t>
    </r>
  </si>
  <si>
    <r>
      <t xml:space="preserve">A - </t>
    </r>
    <r>
      <rPr>
        <sz val="11"/>
        <rFont val="Symbol"/>
        <family val="1"/>
        <charset val="2"/>
      </rPr>
      <t>y</t>
    </r>
    <r>
      <rPr>
        <sz val="11"/>
        <rFont val="Calibri"/>
        <family val="2"/>
        <scheme val="minor"/>
      </rPr>
      <t>(ZPP)</t>
    </r>
  </si>
  <si>
    <r>
      <rPr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>Metodická příručka Dimenzování a kontrola zpevněných propustných povrchů s retenčním tělesem</t>
    </r>
  </si>
  <si>
    <t>viz výpis problému v buňkách D34, D43, D56 a/nebo D64.</t>
  </si>
  <si>
    <r>
      <t xml:space="preserve">Poznámka: Objevuje-li se jako výsledek výpočtu </t>
    </r>
    <r>
      <rPr>
        <b/>
        <i/>
        <sz val="11"/>
        <color rgb="FFC00000"/>
        <rFont val="Calibri"/>
        <family val="2"/>
        <charset val="238"/>
        <scheme val="minor"/>
      </rPr>
      <t>---</t>
    </r>
    <r>
      <rPr>
        <i/>
        <sz val="11"/>
        <color theme="1"/>
        <rFont val="Calibri"/>
        <family val="2"/>
        <charset val="238"/>
        <scheme val="minor"/>
      </rPr>
      <t xml:space="preserve">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</si>
</sst>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b/>
      <sz val="11"/>
      <color rgb="FFC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</font>
    <font>
      <b/>
      <vertAlign val="superscript"/>
      <sz val="11"/>
      <color theme="5" tint="-0.249977111117893"/>
      <name val="Calibri"/>
      <family val="2"/>
      <charset val="238"/>
    </font>
    <font>
      <i/>
      <u/>
      <sz val="11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Symbol"/>
      <family val="1"/>
      <charset val="2"/>
    </font>
    <font>
      <sz val="11"/>
      <name val="Symbol"/>
      <family val="1"/>
      <charset val="2"/>
    </font>
    <font>
      <b/>
      <vertAlign val="superscript"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166" fontId="0" fillId="0" borderId="0" xfId="0" applyNumberFormat="1"/>
    <xf numFmtId="2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Border="1"/>
    <xf numFmtId="0" fontId="2" fillId="0" borderId="0" xfId="2"/>
    <xf numFmtId="0" fontId="0" fillId="2" borderId="0" xfId="0" applyFill="1"/>
    <xf numFmtId="0" fontId="0" fillId="2" borderId="0" xfId="0" applyFill="1" applyAlignment="1">
      <alignment horizontal="left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0" fontId="0" fillId="2" borderId="0" xfId="0" applyFill="1" applyAlignment="1">
      <alignment horizontal="right"/>
    </xf>
    <xf numFmtId="0" fontId="0" fillId="3" borderId="0" xfId="0" applyFill="1"/>
    <xf numFmtId="0" fontId="5" fillId="3" borderId="0" xfId="0" applyFont="1" applyFill="1"/>
    <xf numFmtId="0" fontId="6" fillId="0" borderId="0" xfId="0" applyFont="1"/>
    <xf numFmtId="164" fontId="0" fillId="0" borderId="0" xfId="0" applyNumberFormat="1" applyFill="1" applyBorder="1"/>
    <xf numFmtId="167" fontId="0" fillId="0" borderId="0" xfId="1" applyNumberFormat="1" applyFont="1"/>
    <xf numFmtId="167" fontId="0" fillId="0" borderId="0" xfId="0" applyNumberFormat="1"/>
    <xf numFmtId="164" fontId="0" fillId="0" borderId="1" xfId="0" applyNumberFormat="1" applyFill="1" applyBorder="1"/>
    <xf numFmtId="1" fontId="0" fillId="0" borderId="0" xfId="0" applyNumberFormat="1" applyFill="1" applyBorder="1"/>
    <xf numFmtId="2" fontId="0" fillId="0" borderId="0" xfId="0" applyNumberFormat="1" applyFill="1" applyBorder="1"/>
    <xf numFmtId="1" fontId="0" fillId="0" borderId="0" xfId="0" applyNumberFormat="1" applyAlignment="1"/>
    <xf numFmtId="0" fontId="0" fillId="0" borderId="0" xfId="0" applyFill="1"/>
    <xf numFmtId="0" fontId="0" fillId="0" borderId="2" xfId="0" applyBorder="1"/>
    <xf numFmtId="0" fontId="3" fillId="0" borderId="0" xfId="0" applyFont="1" applyBorder="1"/>
    <xf numFmtId="2" fontId="0" fillId="0" borderId="0" xfId="0" applyNumberForma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166" fontId="0" fillId="0" borderId="0" xfId="0" applyNumberFormat="1" applyFill="1" applyBorder="1"/>
    <xf numFmtId="0" fontId="7" fillId="0" borderId="0" xfId="0" applyFont="1"/>
    <xf numFmtId="0" fontId="0" fillId="0" borderId="1" xfId="0" applyFill="1" applyBorder="1"/>
    <xf numFmtId="164" fontId="0" fillId="0" borderId="0" xfId="0" applyNumberFormat="1" applyFill="1"/>
    <xf numFmtId="165" fontId="0" fillId="0" borderId="0" xfId="0" applyNumberFormat="1" applyFill="1"/>
    <xf numFmtId="0" fontId="7" fillId="2" borderId="0" xfId="0" applyFont="1" applyFill="1"/>
    <xf numFmtId="0" fontId="5" fillId="0" borderId="0" xfId="0" applyFont="1"/>
    <xf numFmtId="0" fontId="0" fillId="4" borderId="0" xfId="0" applyFill="1"/>
    <xf numFmtId="0" fontId="3" fillId="4" borderId="0" xfId="0" applyFont="1" applyFill="1"/>
    <xf numFmtId="0" fontId="7" fillId="0" borderId="0" xfId="0" applyFont="1" applyFill="1"/>
    <xf numFmtId="0" fontId="9" fillId="0" borderId="0" xfId="0" applyFont="1" applyFill="1"/>
    <xf numFmtId="0" fontId="2" fillId="0" borderId="0" xfId="2" applyBorder="1"/>
    <xf numFmtId="0" fontId="12" fillId="0" borderId="0" xfId="0" applyFont="1"/>
    <xf numFmtId="0" fontId="13" fillId="0" borderId="0" xfId="0" applyFont="1"/>
    <xf numFmtId="0" fontId="0" fillId="2" borderId="19" xfId="0" applyFill="1" applyBorder="1"/>
    <xf numFmtId="0" fontId="0" fillId="2" borderId="20" xfId="0" applyFill="1" applyBorder="1"/>
    <xf numFmtId="0" fontId="15" fillId="0" borderId="0" xfId="0" applyFont="1"/>
    <xf numFmtId="0" fontId="16" fillId="0" borderId="0" xfId="0" applyFont="1" applyFill="1"/>
    <xf numFmtId="0" fontId="17" fillId="0" borderId="0" xfId="0" applyFont="1" applyFill="1"/>
    <xf numFmtId="0" fontId="18" fillId="2" borderId="0" xfId="0" applyFont="1" applyFill="1"/>
    <xf numFmtId="0" fontId="19" fillId="0" borderId="0" xfId="0" applyFont="1"/>
    <xf numFmtId="0" fontId="7" fillId="0" borderId="0" xfId="0" applyFont="1" applyFill="1" applyBorder="1"/>
    <xf numFmtId="0" fontId="0" fillId="0" borderId="0" xfId="0" applyAlignment="1">
      <alignment horizontal="center" vertical="center"/>
    </xf>
    <xf numFmtId="0" fontId="3" fillId="3" borderId="10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0" xfId="0" applyFill="1" applyBorder="1"/>
    <xf numFmtId="0" fontId="0" fillId="3" borderId="14" xfId="0" applyFill="1" applyBorder="1"/>
    <xf numFmtId="0" fontId="24" fillId="3" borderId="0" xfId="0" applyFont="1" applyFill="1" applyBorder="1" applyAlignment="1">
      <alignment horizontal="right"/>
    </xf>
    <xf numFmtId="0" fontId="5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18" fillId="2" borderId="6" xfId="0" applyFont="1" applyFill="1" applyBorder="1" applyProtection="1">
      <protection locked="0"/>
    </xf>
    <xf numFmtId="0" fontId="18" fillId="2" borderId="18" xfId="0" applyFont="1" applyFill="1" applyBorder="1" applyProtection="1">
      <protection locked="0"/>
    </xf>
    <xf numFmtId="11" fontId="18" fillId="2" borderId="6" xfId="0" applyNumberFormat="1" applyFont="1" applyFill="1" applyBorder="1" applyProtection="1">
      <protection locked="0"/>
    </xf>
    <xf numFmtId="2" fontId="18" fillId="2" borderId="6" xfId="0" applyNumberFormat="1" applyFont="1" applyFill="1" applyBorder="1" applyProtection="1">
      <protection locked="0"/>
    </xf>
    <xf numFmtId="0" fontId="18" fillId="2" borderId="10" xfId="0" applyFont="1" applyFill="1" applyBorder="1" applyProtection="1">
      <protection locked="0"/>
    </xf>
    <xf numFmtId="0" fontId="18" fillId="2" borderId="11" xfId="0" applyFont="1" applyFill="1" applyBorder="1" applyProtection="1">
      <protection locked="0"/>
    </xf>
    <xf numFmtId="0" fontId="18" fillId="2" borderId="12" xfId="0" applyFont="1" applyFill="1" applyBorder="1" applyProtection="1">
      <protection locked="0"/>
    </xf>
    <xf numFmtId="0" fontId="18" fillId="2" borderId="13" xfId="0" applyFont="1" applyFill="1" applyBorder="1" applyProtection="1">
      <protection locked="0"/>
    </xf>
    <xf numFmtId="0" fontId="18" fillId="2" borderId="0" xfId="0" applyFont="1" applyFill="1" applyBorder="1" applyProtection="1">
      <protection locked="0"/>
    </xf>
    <xf numFmtId="0" fontId="18" fillId="2" borderId="14" xfId="0" applyFont="1" applyFill="1" applyBorder="1" applyProtection="1">
      <protection locked="0"/>
    </xf>
    <xf numFmtId="0" fontId="18" fillId="2" borderId="15" xfId="0" applyFont="1" applyFill="1" applyBorder="1" applyProtection="1">
      <protection locked="0"/>
    </xf>
    <xf numFmtId="0" fontId="18" fillId="2" borderId="16" xfId="0" applyFont="1" applyFill="1" applyBorder="1" applyProtection="1">
      <protection locked="0"/>
    </xf>
    <xf numFmtId="0" fontId="18" fillId="2" borderId="17" xfId="0" applyFont="1" applyFill="1" applyBorder="1" applyProtection="1">
      <protection locked="0"/>
    </xf>
    <xf numFmtId="0" fontId="5" fillId="0" borderId="0" xfId="0" applyFont="1" applyFill="1"/>
    <xf numFmtId="0" fontId="13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166" fontId="0" fillId="0" borderId="0" xfId="0" applyNumberForma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right"/>
    </xf>
    <xf numFmtId="0" fontId="8" fillId="0" borderId="0" xfId="0" applyFont="1" applyFill="1"/>
    <xf numFmtId="0" fontId="15" fillId="0" borderId="0" xfId="0" applyFont="1" applyFill="1"/>
    <xf numFmtId="0" fontId="8" fillId="0" borderId="0" xfId="0" applyFont="1" applyFill="1" applyAlignment="1">
      <alignment horizontal="right"/>
    </xf>
    <xf numFmtId="166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horizontal="right"/>
    </xf>
    <xf numFmtId="0" fontId="8" fillId="0" borderId="1" xfId="0" applyFont="1" applyFill="1" applyBorder="1"/>
    <xf numFmtId="0" fontId="8" fillId="0" borderId="0" xfId="0" applyFont="1" applyFill="1" applyAlignment="1"/>
    <xf numFmtId="0" fontId="15" fillId="0" borderId="0" xfId="0" applyFont="1" applyFill="1" applyAlignment="1">
      <alignment horizontal="right"/>
    </xf>
    <xf numFmtId="0" fontId="28" fillId="0" borderId="0" xfId="0" applyFont="1" applyFill="1"/>
    <xf numFmtId="0" fontId="2" fillId="0" borderId="1" xfId="2" applyFill="1" applyBorder="1"/>
    <xf numFmtId="0" fontId="0" fillId="0" borderId="0" xfId="0" applyFill="1" applyAlignment="1">
      <alignment horizontal="left"/>
    </xf>
    <xf numFmtId="11" fontId="0" fillId="0" borderId="0" xfId="0" applyNumberFormat="1" applyFill="1"/>
    <xf numFmtId="0" fontId="10" fillId="0" borderId="0" xfId="0" applyFont="1" applyFill="1"/>
    <xf numFmtId="0" fontId="2" fillId="0" borderId="0" xfId="2" applyFill="1"/>
    <xf numFmtId="166" fontId="5" fillId="3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4" xfId="0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5" fillId="0" borderId="4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2" xfId="0" quotePrefix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 textRotation="90"/>
    </xf>
    <xf numFmtId="164" fontId="0" fillId="0" borderId="0" xfId="0" applyNumberFormat="1" applyAlignment="1">
      <alignment horizontal="center" vertical="center" textRotation="90"/>
    </xf>
    <xf numFmtId="164" fontId="0" fillId="0" borderId="1" xfId="0" applyNumberForma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54002</xdr:colOff>
      <xdr:row>41</xdr:row>
      <xdr:rowOff>129804</xdr:rowOff>
    </xdr:from>
    <xdr:to>
      <xdr:col>6</xdr:col>
      <xdr:colOff>454902</xdr:colOff>
      <xdr:row>52</xdr:row>
      <xdr:rowOff>10272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623" t="30726" r="33304" b="37103"/>
        <a:stretch/>
      </xdr:blipFill>
      <xdr:spPr>
        <a:xfrm>
          <a:off x="2923098" y="7199839"/>
          <a:ext cx="2229700" cy="1941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erun-klima.cz/" TargetMode="External"/><Relationship Id="rId1" Type="http://schemas.openxmlformats.org/officeDocument/2006/relationships/hyperlink" Target="https://www.chmi.cz/historicka-data/pocasi/uzemni-srazk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perun-klima.cz/" TargetMode="External"/><Relationship Id="rId1" Type="http://schemas.openxmlformats.org/officeDocument/2006/relationships/hyperlink" Target="https://www.chmi.cz/historicka-data/pocasi/uzemni-srazk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69"/>
  <sheetViews>
    <sheetView tabSelected="1" workbookViewId="0">
      <selection activeCell="A4" sqref="A4"/>
    </sheetView>
    <sheetView tabSelected="1" workbookViewId="1">
      <selection activeCell="A3" sqref="A3"/>
    </sheetView>
  </sheetViews>
  <sheetFormatPr defaultRowHeight="14.4" x14ac:dyDescent="0.3"/>
  <cols>
    <col min="1" max="1" width="20.33203125" customWidth="1"/>
    <col min="2" max="2" width="11.77734375" customWidth="1"/>
    <col min="7" max="7" width="9.77734375" customWidth="1"/>
  </cols>
  <sheetData>
    <row r="1" spans="1:23" x14ac:dyDescent="0.3">
      <c r="A1" s="44" t="s">
        <v>111</v>
      </c>
      <c r="B1" s="44" t="s">
        <v>87</v>
      </c>
      <c r="C1" s="44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x14ac:dyDescent="0.3">
      <c r="A2" s="44"/>
      <c r="B2" s="44" t="s">
        <v>88</v>
      </c>
      <c r="C2" s="4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x14ac:dyDescent="0.3">
      <c r="A3" s="43"/>
      <c r="B3" s="44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5" spans="1:23" x14ac:dyDescent="0.3">
      <c r="A5" s="56" t="s">
        <v>85</v>
      </c>
    </row>
    <row r="6" spans="1:23" ht="16.2" x14ac:dyDescent="0.3">
      <c r="A6" s="56" t="s">
        <v>133</v>
      </c>
    </row>
    <row r="7" spans="1:23" x14ac:dyDescent="0.3">
      <c r="A7" s="56" t="s">
        <v>96</v>
      </c>
    </row>
    <row r="8" spans="1:23" ht="15" thickBot="1" x14ac:dyDescent="0.35">
      <c r="A8" s="42"/>
    </row>
    <row r="9" spans="1:23" x14ac:dyDescent="0.3">
      <c r="A9" s="55" t="s">
        <v>53</v>
      </c>
      <c r="B9" s="12"/>
      <c r="C9" s="12"/>
      <c r="J9" s="59" t="s">
        <v>150</v>
      </c>
      <c r="K9" s="60"/>
      <c r="L9" s="60"/>
      <c r="M9" s="61"/>
      <c r="O9" s="29"/>
    </row>
    <row r="10" spans="1:23" x14ac:dyDescent="0.3">
      <c r="A10" s="20" t="s">
        <v>134</v>
      </c>
      <c r="B10" s="19"/>
      <c r="C10" s="19"/>
      <c r="J10" s="62"/>
      <c r="K10" s="63"/>
      <c r="L10" s="63"/>
      <c r="M10" s="64"/>
      <c r="O10" s="29"/>
    </row>
    <row r="11" spans="1:23" x14ac:dyDescent="0.3">
      <c r="A11" s="48" t="s">
        <v>116</v>
      </c>
      <c r="J11" s="62"/>
      <c r="K11" s="65" t="s">
        <v>151</v>
      </c>
      <c r="L11" s="109">
        <f>+IF(AND(D34="",D43="",D56="",D64=""),IF(AND(B16=1,B25="ANO"),Výpočty!S37,IF(AND(B16=1,B25="NE"),Výpočty!S34,IF(OR(B30="ANO",B37="ANO"),Výpočty!S37,Výpočty!S34))),"---")</f>
        <v>0.14621819923457299</v>
      </c>
      <c r="M11" s="66" t="s">
        <v>4</v>
      </c>
      <c r="N11" s="45" t="s">
        <v>171</v>
      </c>
      <c r="O11" s="29"/>
    </row>
    <row r="12" spans="1:23" ht="15" thickBot="1" x14ac:dyDescent="0.35">
      <c r="J12" s="67"/>
      <c r="K12" s="68"/>
      <c r="L12" s="68"/>
      <c r="M12" s="69"/>
      <c r="N12" s="45" t="s">
        <v>170</v>
      </c>
      <c r="O12" s="29"/>
    </row>
    <row r="13" spans="1:23" x14ac:dyDescent="0.3">
      <c r="A13" s="21" t="s">
        <v>125</v>
      </c>
    </row>
    <row r="15" spans="1:23" ht="15" thickBot="1" x14ac:dyDescent="0.35">
      <c r="A15" s="7" t="s">
        <v>84</v>
      </c>
      <c r="I15" s="7" t="s">
        <v>122</v>
      </c>
    </row>
    <row r="16" spans="1:23" ht="15" thickBot="1" x14ac:dyDescent="0.35">
      <c r="A16" s="120" t="s">
        <v>84</v>
      </c>
      <c r="B16" s="111">
        <v>1</v>
      </c>
      <c r="C16" s="41" t="s">
        <v>115</v>
      </c>
      <c r="D16" s="12"/>
      <c r="E16" s="12"/>
      <c r="F16" s="12"/>
      <c r="G16" s="12"/>
      <c r="I16" s="11" t="s">
        <v>20</v>
      </c>
    </row>
    <row r="17" spans="1:15" ht="15" thickBot="1" x14ac:dyDescent="0.35">
      <c r="A17" s="120"/>
      <c r="B17" s="112"/>
      <c r="C17" s="41" t="s">
        <v>114</v>
      </c>
      <c r="D17" s="12"/>
      <c r="E17" s="12"/>
      <c r="F17" s="12"/>
      <c r="G17" s="12"/>
      <c r="I17" s="12" t="s">
        <v>22</v>
      </c>
      <c r="J17" s="70">
        <v>583</v>
      </c>
      <c r="K17" s="12" t="s">
        <v>2</v>
      </c>
    </row>
    <row r="18" spans="1:15" ht="15" thickBot="1" x14ac:dyDescent="0.35">
      <c r="A18" s="120"/>
      <c r="B18" s="113"/>
      <c r="C18" s="41" t="s">
        <v>117</v>
      </c>
      <c r="D18" s="12"/>
      <c r="E18" s="12"/>
      <c r="F18" s="12"/>
      <c r="G18" s="12"/>
      <c r="I18" s="37" t="s">
        <v>121</v>
      </c>
    </row>
    <row r="19" spans="1:15" x14ac:dyDescent="0.3">
      <c r="A19" s="45" t="s">
        <v>137</v>
      </c>
    </row>
    <row r="20" spans="1:15" x14ac:dyDescent="0.3">
      <c r="A20" s="46" t="s">
        <v>138</v>
      </c>
      <c r="I20" s="7" t="s">
        <v>18</v>
      </c>
      <c r="N20" s="47" t="s">
        <v>19</v>
      </c>
    </row>
    <row r="21" spans="1:15" ht="15" thickBot="1" x14ac:dyDescent="0.35">
      <c r="A21" s="46" t="s">
        <v>101</v>
      </c>
      <c r="I21" s="10"/>
      <c r="J21" s="10"/>
      <c r="K21" s="10"/>
      <c r="L21" s="10"/>
      <c r="M21" s="10"/>
      <c r="N21" s="10"/>
    </row>
    <row r="22" spans="1:15" ht="15" thickBot="1" x14ac:dyDescent="0.35">
      <c r="A22" s="46" t="s">
        <v>102</v>
      </c>
      <c r="I22" s="12" t="s">
        <v>113</v>
      </c>
      <c r="J22" s="12"/>
      <c r="K22" s="71" t="s">
        <v>112</v>
      </c>
      <c r="L22" s="50"/>
      <c r="M22" s="50"/>
      <c r="N22" s="51"/>
    </row>
    <row r="23" spans="1:15" x14ac:dyDescent="0.3">
      <c r="I23" s="37" t="s">
        <v>119</v>
      </c>
    </row>
    <row r="24" spans="1:15" ht="15" thickBot="1" x14ac:dyDescent="0.35">
      <c r="A24" s="52" t="s">
        <v>126</v>
      </c>
    </row>
    <row r="25" spans="1:15" x14ac:dyDescent="0.3">
      <c r="A25" s="121" t="s">
        <v>127</v>
      </c>
      <c r="B25" s="111" t="s">
        <v>149</v>
      </c>
      <c r="C25" s="41" t="s">
        <v>129</v>
      </c>
      <c r="D25" s="12"/>
      <c r="E25" s="12"/>
      <c r="F25" s="12"/>
      <c r="G25" s="12"/>
      <c r="I25" s="115" t="s">
        <v>16</v>
      </c>
      <c r="J25" s="118" t="s">
        <v>17</v>
      </c>
      <c r="K25" s="118"/>
      <c r="L25" s="118"/>
      <c r="M25" s="118"/>
      <c r="N25" s="118"/>
      <c r="O25" s="118"/>
    </row>
    <row r="26" spans="1:15" x14ac:dyDescent="0.3">
      <c r="A26" s="121"/>
      <c r="B26" s="112"/>
      <c r="C26" s="41" t="s">
        <v>130</v>
      </c>
      <c r="D26" s="12"/>
      <c r="E26" s="12"/>
      <c r="F26" s="12"/>
      <c r="G26" s="12"/>
      <c r="I26" s="116"/>
      <c r="J26" s="10">
        <v>2</v>
      </c>
      <c r="K26" s="10">
        <v>5</v>
      </c>
      <c r="L26" s="10">
        <v>10</v>
      </c>
      <c r="M26" s="10">
        <v>20</v>
      </c>
      <c r="N26" s="10">
        <v>50</v>
      </c>
      <c r="O26" s="10">
        <v>100</v>
      </c>
    </row>
    <row r="27" spans="1:15" ht="15" thickBot="1" x14ac:dyDescent="0.35">
      <c r="A27" s="121"/>
      <c r="B27" s="113"/>
      <c r="C27" s="41" t="s">
        <v>128</v>
      </c>
      <c r="D27" s="12"/>
      <c r="E27" s="12"/>
      <c r="F27" s="12"/>
      <c r="G27" s="12"/>
      <c r="I27" s="117"/>
      <c r="J27" s="119" t="s">
        <v>0</v>
      </c>
      <c r="K27" s="119"/>
      <c r="L27" s="119"/>
      <c r="M27" s="119"/>
      <c r="N27" s="119"/>
      <c r="O27" s="119"/>
    </row>
    <row r="28" spans="1:15" x14ac:dyDescent="0.3">
      <c r="A28" s="53"/>
      <c r="I28">
        <v>5</v>
      </c>
      <c r="J28" s="74">
        <v>227</v>
      </c>
      <c r="K28" s="75">
        <v>323</v>
      </c>
      <c r="L28" s="75">
        <v>390</v>
      </c>
      <c r="M28" s="75">
        <v>457</v>
      </c>
      <c r="N28" s="75">
        <v>550</v>
      </c>
      <c r="O28" s="76">
        <v>623</v>
      </c>
    </row>
    <row r="29" spans="1:15" ht="15" thickBot="1" x14ac:dyDescent="0.35">
      <c r="A29" s="54" t="s">
        <v>156</v>
      </c>
      <c r="I29">
        <v>10</v>
      </c>
      <c r="J29" s="77">
        <v>182</v>
      </c>
      <c r="K29" s="78">
        <v>253</v>
      </c>
      <c r="L29" s="78">
        <v>302</v>
      </c>
      <c r="M29" s="78">
        <v>347</v>
      </c>
      <c r="N29" s="78">
        <v>407</v>
      </c>
      <c r="O29" s="79">
        <v>452</v>
      </c>
    </row>
    <row r="30" spans="1:15" x14ac:dyDescent="0.3">
      <c r="A30" s="114" t="s">
        <v>157</v>
      </c>
      <c r="B30" s="111" t="s">
        <v>149</v>
      </c>
      <c r="C30" s="41" t="s">
        <v>158</v>
      </c>
      <c r="D30" s="12"/>
      <c r="E30" s="12"/>
      <c r="F30" s="12"/>
      <c r="G30" s="12"/>
      <c r="I30">
        <v>15</v>
      </c>
      <c r="J30" s="77">
        <v>146</v>
      </c>
      <c r="K30" s="78">
        <v>203</v>
      </c>
      <c r="L30" s="78">
        <v>241</v>
      </c>
      <c r="M30" s="78">
        <v>278</v>
      </c>
      <c r="N30" s="78">
        <v>324</v>
      </c>
      <c r="O30" s="79">
        <v>359</v>
      </c>
    </row>
    <row r="31" spans="1:15" x14ac:dyDescent="0.3">
      <c r="A31" s="114"/>
      <c r="B31" s="112"/>
      <c r="C31" s="41" t="s">
        <v>159</v>
      </c>
      <c r="D31" s="12"/>
      <c r="E31" s="12"/>
      <c r="F31" s="12"/>
      <c r="G31" s="12"/>
      <c r="I31">
        <v>20</v>
      </c>
      <c r="J31" s="77">
        <v>123</v>
      </c>
      <c r="K31" s="78">
        <v>173</v>
      </c>
      <c r="L31" s="78">
        <v>206</v>
      </c>
      <c r="M31" s="78">
        <v>238</v>
      </c>
      <c r="N31" s="78">
        <v>278</v>
      </c>
      <c r="O31" s="79">
        <v>308</v>
      </c>
    </row>
    <row r="32" spans="1:15" ht="15" thickBot="1" x14ac:dyDescent="0.35">
      <c r="A32" s="114"/>
      <c r="B32" s="113"/>
      <c r="C32" s="41" t="s">
        <v>160</v>
      </c>
      <c r="D32" s="12"/>
      <c r="E32" s="12"/>
      <c r="F32" s="12"/>
      <c r="G32" s="12"/>
      <c r="I32">
        <v>30</v>
      </c>
      <c r="J32" s="77">
        <v>96</v>
      </c>
      <c r="K32" s="78">
        <v>136</v>
      </c>
      <c r="L32" s="78">
        <v>162</v>
      </c>
      <c r="M32" s="78">
        <v>188</v>
      </c>
      <c r="N32" s="78">
        <v>222</v>
      </c>
      <c r="O32" s="79">
        <v>248</v>
      </c>
    </row>
    <row r="33" spans="1:15" x14ac:dyDescent="0.3">
      <c r="A33" s="46" t="s">
        <v>161</v>
      </c>
      <c r="I33">
        <v>40</v>
      </c>
      <c r="J33" s="77">
        <v>79</v>
      </c>
      <c r="K33" s="78">
        <v>112</v>
      </c>
      <c r="L33" s="78">
        <v>135</v>
      </c>
      <c r="M33" s="78">
        <v>157</v>
      </c>
      <c r="N33" s="78">
        <v>187</v>
      </c>
      <c r="O33" s="79">
        <v>210</v>
      </c>
    </row>
    <row r="34" spans="1:15" x14ac:dyDescent="0.3">
      <c r="A34" s="46" t="s">
        <v>162</v>
      </c>
      <c r="D34" s="49" t="str">
        <f>+IF(AND(B25="NE",B30="ANO"),"REGULACE BEZ RETENČNÍHO TĚLESA NEPŘÍPUSTNÁ","")</f>
        <v/>
      </c>
      <c r="I34">
        <v>60</v>
      </c>
      <c r="J34" s="77">
        <v>59</v>
      </c>
      <c r="K34" s="78">
        <v>84</v>
      </c>
      <c r="L34" s="78">
        <v>101</v>
      </c>
      <c r="M34" s="78">
        <v>119</v>
      </c>
      <c r="N34" s="78">
        <v>143</v>
      </c>
      <c r="O34" s="79">
        <v>161</v>
      </c>
    </row>
    <row r="35" spans="1:15" x14ac:dyDescent="0.3">
      <c r="A35" s="53"/>
      <c r="I35">
        <v>90</v>
      </c>
      <c r="J35" s="77">
        <v>44</v>
      </c>
      <c r="K35" s="78">
        <v>61</v>
      </c>
      <c r="L35" s="78">
        <v>74</v>
      </c>
      <c r="M35" s="78">
        <v>87</v>
      </c>
      <c r="N35" s="78">
        <v>105</v>
      </c>
      <c r="O35" s="79">
        <v>119</v>
      </c>
    </row>
    <row r="36" spans="1:15" ht="15" thickBot="1" x14ac:dyDescent="0.35">
      <c r="A36" s="54" t="s">
        <v>132</v>
      </c>
      <c r="I36">
        <v>120</v>
      </c>
      <c r="J36" s="77">
        <v>35</v>
      </c>
      <c r="K36" s="78">
        <v>48</v>
      </c>
      <c r="L36" s="78">
        <v>58</v>
      </c>
      <c r="M36" s="78">
        <v>68</v>
      </c>
      <c r="N36" s="78">
        <v>83</v>
      </c>
      <c r="O36" s="79">
        <v>94</v>
      </c>
    </row>
    <row r="37" spans="1:15" x14ac:dyDescent="0.3">
      <c r="A37" s="110" t="s">
        <v>145</v>
      </c>
      <c r="B37" s="111" t="s">
        <v>149</v>
      </c>
      <c r="C37" s="41" t="s">
        <v>146</v>
      </c>
      <c r="D37" s="12"/>
      <c r="E37" s="12"/>
      <c r="F37" s="12"/>
      <c r="G37" s="12"/>
      <c r="I37">
        <v>150</v>
      </c>
      <c r="J37" s="77">
        <v>29</v>
      </c>
      <c r="K37" s="78">
        <v>40</v>
      </c>
      <c r="L37" s="78">
        <v>48</v>
      </c>
      <c r="M37" s="78">
        <v>56</v>
      </c>
      <c r="N37" s="78">
        <v>68</v>
      </c>
      <c r="O37" s="79">
        <v>78</v>
      </c>
    </row>
    <row r="38" spans="1:15" x14ac:dyDescent="0.3">
      <c r="A38" s="110"/>
      <c r="B38" s="112"/>
      <c r="C38" s="41" t="s">
        <v>147</v>
      </c>
      <c r="D38" s="12"/>
      <c r="E38" s="12"/>
      <c r="F38" s="12"/>
      <c r="G38" s="12"/>
      <c r="I38">
        <v>180</v>
      </c>
      <c r="J38" s="77">
        <v>25</v>
      </c>
      <c r="K38" s="78">
        <v>34</v>
      </c>
      <c r="L38" s="78">
        <v>41</v>
      </c>
      <c r="M38" s="78">
        <v>48</v>
      </c>
      <c r="N38" s="78">
        <v>58</v>
      </c>
      <c r="O38" s="79">
        <v>66</v>
      </c>
    </row>
    <row r="39" spans="1:15" ht="15" thickBot="1" x14ac:dyDescent="0.35">
      <c r="A39" s="110"/>
      <c r="B39" s="113"/>
      <c r="C39" s="12"/>
      <c r="D39" s="12"/>
      <c r="E39" s="12"/>
      <c r="F39" s="12"/>
      <c r="G39" s="12"/>
      <c r="I39">
        <v>240</v>
      </c>
      <c r="J39" s="77">
        <v>19</v>
      </c>
      <c r="K39" s="78">
        <v>26</v>
      </c>
      <c r="L39" s="78">
        <v>31</v>
      </c>
      <c r="M39" s="78">
        <v>37</v>
      </c>
      <c r="N39" s="78">
        <v>45</v>
      </c>
      <c r="O39" s="79">
        <v>51</v>
      </c>
    </row>
    <row r="40" spans="1:15" x14ac:dyDescent="0.3">
      <c r="A40" s="37" t="s">
        <v>153</v>
      </c>
      <c r="B40" s="58"/>
      <c r="I40">
        <v>300</v>
      </c>
      <c r="J40" s="77">
        <v>16</v>
      </c>
      <c r="K40" s="78">
        <v>22</v>
      </c>
      <c r="L40" s="78">
        <v>26</v>
      </c>
      <c r="M40" s="78">
        <v>30</v>
      </c>
      <c r="N40" s="78">
        <v>36</v>
      </c>
      <c r="O40" s="79">
        <v>41</v>
      </c>
    </row>
    <row r="41" spans="1:15" x14ac:dyDescent="0.3">
      <c r="A41" s="37" t="s">
        <v>152</v>
      </c>
      <c r="I41">
        <v>360</v>
      </c>
      <c r="J41" s="77">
        <v>13.5</v>
      </c>
      <c r="K41" s="78">
        <v>18</v>
      </c>
      <c r="L41" s="78">
        <v>22</v>
      </c>
      <c r="M41" s="78">
        <v>26</v>
      </c>
      <c r="N41" s="78">
        <v>31</v>
      </c>
      <c r="O41" s="79">
        <v>35</v>
      </c>
    </row>
    <row r="42" spans="1:15" x14ac:dyDescent="0.3">
      <c r="A42" s="37" t="s">
        <v>154</v>
      </c>
      <c r="I42">
        <v>480</v>
      </c>
      <c r="J42" s="77">
        <v>10.7</v>
      </c>
      <c r="K42" s="78">
        <v>14.4</v>
      </c>
      <c r="L42" s="78">
        <v>17</v>
      </c>
      <c r="M42" s="78">
        <v>20</v>
      </c>
      <c r="N42" s="78">
        <v>24</v>
      </c>
      <c r="O42" s="79">
        <v>27</v>
      </c>
    </row>
    <row r="43" spans="1:15" x14ac:dyDescent="0.3">
      <c r="A43" s="37" t="s">
        <v>155</v>
      </c>
      <c r="D43" s="84" t="str">
        <f>+IF(AND(B16&gt;1,B30="NE",B37="NE"),"NEDOCHÁZÍ K REGULACI ODTOKU","")</f>
        <v/>
      </c>
      <c r="I43">
        <v>600</v>
      </c>
      <c r="J43" s="77">
        <v>8.9</v>
      </c>
      <c r="K43" s="78">
        <v>12</v>
      </c>
      <c r="L43" s="78">
        <v>14.2</v>
      </c>
      <c r="M43" s="78">
        <v>16.399999999999999</v>
      </c>
      <c r="N43" s="78">
        <v>20</v>
      </c>
      <c r="O43" s="79">
        <v>22</v>
      </c>
    </row>
    <row r="44" spans="1:15" x14ac:dyDescent="0.3">
      <c r="A44" s="37"/>
      <c r="I44">
        <v>720</v>
      </c>
      <c r="J44" s="77">
        <v>7.7</v>
      </c>
      <c r="K44" s="78">
        <v>8.9</v>
      </c>
      <c r="L44" s="78">
        <v>12.3</v>
      </c>
      <c r="M44" s="78">
        <v>14.2</v>
      </c>
      <c r="N44" s="78">
        <v>17</v>
      </c>
      <c r="O44" s="79">
        <v>19</v>
      </c>
    </row>
    <row r="45" spans="1:15" ht="15" thickBot="1" x14ac:dyDescent="0.35">
      <c r="A45" s="7" t="s">
        <v>8</v>
      </c>
      <c r="I45">
        <v>1080</v>
      </c>
      <c r="J45" s="77">
        <v>5.8</v>
      </c>
      <c r="K45" s="78">
        <v>7.7</v>
      </c>
      <c r="L45" s="78">
        <v>9.1</v>
      </c>
      <c r="M45" s="78">
        <v>10.5</v>
      </c>
      <c r="N45" s="78">
        <v>12.4</v>
      </c>
      <c r="O45" s="79">
        <v>14</v>
      </c>
    </row>
    <row r="46" spans="1:15" ht="15" thickBot="1" x14ac:dyDescent="0.35">
      <c r="A46" s="18" t="s">
        <v>7</v>
      </c>
      <c r="B46" s="70">
        <v>1000</v>
      </c>
      <c r="C46" s="12" t="s">
        <v>1</v>
      </c>
      <c r="I46">
        <v>1440</v>
      </c>
      <c r="J46" s="77">
        <v>4.7</v>
      </c>
      <c r="K46" s="78">
        <v>6.4</v>
      </c>
      <c r="L46" s="78">
        <v>7.5</v>
      </c>
      <c r="M46" s="78">
        <v>8.6999999999999993</v>
      </c>
      <c r="N46" s="78">
        <v>10.199999999999999</v>
      </c>
      <c r="O46" s="79">
        <v>11.5</v>
      </c>
    </row>
    <row r="47" spans="1:15" x14ac:dyDescent="0.3">
      <c r="A47" s="46" t="s">
        <v>139</v>
      </c>
      <c r="I47">
        <v>2880</v>
      </c>
      <c r="J47" s="77">
        <v>3</v>
      </c>
      <c r="K47" s="78">
        <v>4</v>
      </c>
      <c r="L47" s="78">
        <v>4.8</v>
      </c>
      <c r="M47" s="78">
        <v>5.5</v>
      </c>
      <c r="N47" s="78">
        <v>6.5</v>
      </c>
      <c r="O47" s="79">
        <v>7.3</v>
      </c>
    </row>
    <row r="48" spans="1:15" ht="15" thickBot="1" x14ac:dyDescent="0.35">
      <c r="I48" s="9">
        <v>4320</v>
      </c>
      <c r="J48" s="80">
        <v>2.2000000000000002</v>
      </c>
      <c r="K48" s="81">
        <v>3</v>
      </c>
      <c r="L48" s="81">
        <v>3.6</v>
      </c>
      <c r="M48" s="81">
        <v>4.0999999999999996</v>
      </c>
      <c r="N48" s="81">
        <v>4.9000000000000004</v>
      </c>
      <c r="O48" s="82">
        <v>5.5</v>
      </c>
    </row>
    <row r="49" spans="1:9" ht="15" thickBot="1" x14ac:dyDescent="0.35">
      <c r="A49" s="7" t="s">
        <v>9</v>
      </c>
      <c r="I49" s="37" t="s">
        <v>120</v>
      </c>
    </row>
    <row r="50" spans="1:9" ht="15" thickBot="1" x14ac:dyDescent="0.35">
      <c r="A50" s="18" t="s">
        <v>10</v>
      </c>
      <c r="B50" s="70">
        <v>100</v>
      </c>
      <c r="C50" s="12" t="s">
        <v>1</v>
      </c>
    </row>
    <row r="51" spans="1:9" ht="15" thickBot="1" x14ac:dyDescent="0.35">
      <c r="A51" s="18" t="s">
        <v>11</v>
      </c>
      <c r="B51" s="70">
        <v>0.8</v>
      </c>
      <c r="C51" s="12" t="s">
        <v>4</v>
      </c>
    </row>
    <row r="52" spans="1:9" x14ac:dyDescent="0.3">
      <c r="A52" s="46" t="s">
        <v>140</v>
      </c>
    </row>
    <row r="53" spans="1:9" x14ac:dyDescent="0.3">
      <c r="A53" s="37" t="s">
        <v>118</v>
      </c>
    </row>
    <row r="55" spans="1:9" ht="15" thickBot="1" x14ac:dyDescent="0.35">
      <c r="A55" s="8" t="s">
        <v>34</v>
      </c>
    </row>
    <row r="56" spans="1:9" ht="15" thickBot="1" x14ac:dyDescent="0.35">
      <c r="A56" s="18" t="s">
        <v>15</v>
      </c>
      <c r="B56" s="72">
        <v>5.0000000000000002E-5</v>
      </c>
      <c r="C56" s="13" t="s">
        <v>5</v>
      </c>
      <c r="D56" s="49" t="str">
        <f>+IF(B56&lt;0.00005,"NIŽŠÍ NEŽ POVOLENÁ INFILTRAČNÍ KAPACITA","")</f>
        <v/>
      </c>
    </row>
    <row r="57" spans="1:9" x14ac:dyDescent="0.3">
      <c r="A57" s="46" t="s">
        <v>141</v>
      </c>
    </row>
    <row r="59" spans="1:9" ht="15" thickBot="1" x14ac:dyDescent="0.35">
      <c r="A59" s="7" t="s">
        <v>35</v>
      </c>
      <c r="B59" s="1"/>
      <c r="C59" s="1"/>
    </row>
    <row r="60" spans="1:9" ht="15" thickBot="1" x14ac:dyDescent="0.35">
      <c r="A60" s="18" t="s">
        <v>14</v>
      </c>
      <c r="B60" s="72">
        <v>5.0000000000000004E-6</v>
      </c>
      <c r="C60" s="13" t="s">
        <v>5</v>
      </c>
      <c r="D60" s="49"/>
    </row>
    <row r="61" spans="1:9" x14ac:dyDescent="0.3">
      <c r="A61" s="46" t="s">
        <v>142</v>
      </c>
    </row>
    <row r="62" spans="1:9" x14ac:dyDescent="0.3">
      <c r="A62" s="3"/>
    </row>
    <row r="63" spans="1:9" ht="15" thickBot="1" x14ac:dyDescent="0.35">
      <c r="A63" s="7" t="s">
        <v>80</v>
      </c>
    </row>
    <row r="64" spans="1:9" ht="15" thickBot="1" x14ac:dyDescent="0.35">
      <c r="A64" s="18" t="s">
        <v>81</v>
      </c>
      <c r="B64" s="73">
        <v>0</v>
      </c>
      <c r="C64" s="12" t="s">
        <v>82</v>
      </c>
      <c r="D64" s="49" t="str">
        <f>+IF(Výpočty!B44&gt;Výpočty!B45,"REGULOVANÝ ODTOK JE VYŠŠÍ NEŽ POVOLENÝ TNV 75 9011","")</f>
        <v/>
      </c>
    </row>
    <row r="65" spans="1:1" x14ac:dyDescent="0.3">
      <c r="A65" s="37" t="s">
        <v>143</v>
      </c>
    </row>
    <row r="66" spans="1:1" x14ac:dyDescent="0.3">
      <c r="A66" s="37" t="s">
        <v>123</v>
      </c>
    </row>
    <row r="67" spans="1:1" x14ac:dyDescent="0.3">
      <c r="A67" s="37" t="s">
        <v>144</v>
      </c>
    </row>
    <row r="68" spans="1:1" x14ac:dyDescent="0.3">
      <c r="A68" s="37" t="s">
        <v>135</v>
      </c>
    </row>
    <row r="69" spans="1:1" x14ac:dyDescent="0.3">
      <c r="A69" s="57" t="s">
        <v>136</v>
      </c>
    </row>
  </sheetData>
  <sheetProtection password="F19D" sheet="1" formatCells="0" formatColumns="0" formatRows="0" insertColumns="0" insertRows="0" insertHyperlinks="0" deleteColumns="0" deleteRows="0" sort="0" autoFilter="0" pivotTables="0"/>
  <mergeCells count="11">
    <mergeCell ref="I25:I27"/>
    <mergeCell ref="J25:O25"/>
    <mergeCell ref="J27:O27"/>
    <mergeCell ref="A16:A18"/>
    <mergeCell ref="A25:A27"/>
    <mergeCell ref="B25:B27"/>
    <mergeCell ref="A37:A39"/>
    <mergeCell ref="B37:B39"/>
    <mergeCell ref="A30:A32"/>
    <mergeCell ref="B30:B32"/>
    <mergeCell ref="B16:B18"/>
  </mergeCells>
  <hyperlinks>
    <hyperlink ref="I16" r:id="rId1"/>
    <hyperlink ref="N20" r:id="rId2"/>
  </hyperlinks>
  <pageMargins left="0.7" right="0.7" top="0.75" bottom="0.75" header="0.3" footer="0.3"/>
  <pageSetup paperSize="9" orientation="portrait" horizontalDpi="300" verticalDpi="300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Výpočty!$A$270:$A$272</xm:f>
          </x14:formula1>
          <xm:sqref>B16:B18</xm:sqref>
        </x14:dataValidation>
        <x14:dataValidation type="list" allowBlank="1" showInputMessage="1" showErrorMessage="1">
          <x14:formula1>
            <xm:f>Výpočty!$B$270:$B$271</xm:f>
          </x14:formula1>
          <xm:sqref>B25:B27</xm:sqref>
        </x14:dataValidation>
        <x14:dataValidation type="list" allowBlank="1" showInputMessage="1" showErrorMessage="1">
          <x14:formula1>
            <xm:f>Výpočty!$C$270:$C$271</xm:f>
          </x14:formula1>
          <xm:sqref>B37:B39</xm:sqref>
        </x14:dataValidation>
        <x14:dataValidation type="list" allowBlank="1" showInputMessage="1" showErrorMessage="1">
          <x14:formula1>
            <xm:f>Výpočty!$D$270:$D$271</xm:f>
          </x14:formula1>
          <xm:sqref>B30:B32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2"/>
  <sheetViews>
    <sheetView zoomScale="85" zoomScaleNormal="85" workbookViewId="0"/>
    <sheetView workbookViewId="1">
      <selection activeCell="B27" sqref="B27"/>
    </sheetView>
  </sheetViews>
  <sheetFormatPr defaultRowHeight="14.4" x14ac:dyDescent="0.3"/>
  <cols>
    <col min="1" max="1" width="23.33203125" customWidth="1"/>
    <col min="2" max="2" width="9.5546875" bestFit="1" customWidth="1"/>
    <col min="3" max="3" width="8.88671875" customWidth="1"/>
    <col min="6" max="6" width="8.88671875" customWidth="1"/>
    <col min="9" max="9" width="15.44140625" customWidth="1"/>
    <col min="17" max="17" width="15.5546875" customWidth="1"/>
    <col min="33" max="34" width="11.77734375" customWidth="1"/>
  </cols>
  <sheetData>
    <row r="1" spans="1:30" x14ac:dyDescent="0.3">
      <c r="A1" s="44" t="s">
        <v>86</v>
      </c>
      <c r="B1" s="44" t="s">
        <v>87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30" x14ac:dyDescent="0.3">
      <c r="A2" s="44"/>
      <c r="B2" s="44" t="s">
        <v>88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30" x14ac:dyDescent="0.3">
      <c r="A3" s="43"/>
      <c r="B3" s="44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5" spans="1:30" x14ac:dyDescent="0.3">
      <c r="A5" s="42"/>
    </row>
    <row r="6" spans="1:30" x14ac:dyDescent="0.3">
      <c r="A6" s="42"/>
    </row>
    <row r="7" spans="1:30" x14ac:dyDescent="0.3">
      <c r="A7" s="42"/>
    </row>
    <row r="8" spans="1:30" x14ac:dyDescent="0.3">
      <c r="A8" s="42"/>
    </row>
    <row r="9" spans="1:30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0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x14ac:dyDescent="0.3">
      <c r="A11" s="83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x14ac:dyDescent="0.3">
      <c r="A13" s="85" t="s">
        <v>52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 t="s">
        <v>44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x14ac:dyDescent="0.3">
      <c r="A15" s="86" t="s">
        <v>84</v>
      </c>
      <c r="B15" s="29"/>
      <c r="C15" s="29"/>
      <c r="D15" s="29"/>
      <c r="E15" s="29"/>
      <c r="F15" s="29"/>
      <c r="G15" s="29"/>
      <c r="H15" s="86" t="s">
        <v>18</v>
      </c>
      <c r="I15" s="29"/>
      <c r="J15" s="29"/>
      <c r="K15" s="29"/>
      <c r="L15" s="29"/>
      <c r="M15" s="29"/>
      <c r="N15" s="29"/>
      <c r="O15" s="29"/>
      <c r="P15" s="29"/>
      <c r="Q15" s="29"/>
      <c r="R15" s="86" t="s">
        <v>45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x14ac:dyDescent="0.3">
      <c r="A16" s="29" t="s">
        <v>93</v>
      </c>
      <c r="B16" s="130">
        <f>+'Zadání&amp;Výsledky'!B16:B18</f>
        <v>1</v>
      </c>
      <c r="C16" s="45" t="s">
        <v>90</v>
      </c>
      <c r="D16" s="29"/>
      <c r="E16" s="29"/>
      <c r="F16" s="29"/>
      <c r="G16" s="29"/>
      <c r="H16" s="104" t="s">
        <v>19</v>
      </c>
      <c r="I16" s="38"/>
      <c r="J16" s="38"/>
      <c r="K16" s="38"/>
      <c r="L16" s="38"/>
      <c r="M16" s="38"/>
      <c r="N16" s="38"/>
      <c r="O16" s="29"/>
      <c r="P16" s="29"/>
      <c r="Q16" s="29"/>
      <c r="R16" s="87" t="s">
        <v>46</v>
      </c>
      <c r="S16" s="88">
        <f>+I44/1000*B24</f>
        <v>583</v>
      </c>
      <c r="T16" s="29" t="s">
        <v>3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pans="1:30" x14ac:dyDescent="0.3">
      <c r="A17" s="29" t="s">
        <v>94</v>
      </c>
      <c r="B17" s="130"/>
      <c r="C17" s="45" t="s">
        <v>91</v>
      </c>
      <c r="D17" s="29"/>
      <c r="E17" s="29"/>
      <c r="F17" s="29"/>
      <c r="G17" s="29"/>
      <c r="H17" s="137" t="s">
        <v>16</v>
      </c>
      <c r="I17" s="140" t="s">
        <v>17</v>
      </c>
      <c r="J17" s="140"/>
      <c r="K17" s="140"/>
      <c r="L17" s="140"/>
      <c r="M17" s="140"/>
      <c r="N17" s="140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x14ac:dyDescent="0.3">
      <c r="A18" s="29" t="s">
        <v>95</v>
      </c>
      <c r="B18" s="130"/>
      <c r="C18" s="45" t="s">
        <v>92</v>
      </c>
      <c r="D18" s="29"/>
      <c r="E18" s="29"/>
      <c r="F18" s="29"/>
      <c r="G18" s="29"/>
      <c r="H18" s="138"/>
      <c r="I18" s="34">
        <v>2</v>
      </c>
      <c r="J18" s="34">
        <v>5</v>
      </c>
      <c r="K18" s="34">
        <v>10</v>
      </c>
      <c r="L18" s="34">
        <v>20</v>
      </c>
      <c r="M18" s="34">
        <v>50</v>
      </c>
      <c r="N18" s="34">
        <v>100</v>
      </c>
      <c r="O18" s="29"/>
      <c r="P18" s="29"/>
      <c r="Q18" s="29"/>
      <c r="R18" s="86" t="s">
        <v>63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x14ac:dyDescent="0.3">
      <c r="A19" s="46" t="s">
        <v>100</v>
      </c>
      <c r="B19" s="29"/>
      <c r="C19" s="29"/>
      <c r="D19" s="29"/>
      <c r="E19" s="29"/>
      <c r="F19" s="29"/>
      <c r="G19" s="29"/>
      <c r="H19" s="139"/>
      <c r="I19" s="136" t="s">
        <v>0</v>
      </c>
      <c r="J19" s="136"/>
      <c r="K19" s="136"/>
      <c r="L19" s="136"/>
      <c r="M19" s="136"/>
      <c r="N19" s="136"/>
      <c r="O19" s="29"/>
      <c r="P19" s="29"/>
      <c r="Q19" s="29"/>
      <c r="R19" s="87" t="s">
        <v>64</v>
      </c>
      <c r="S19" s="89">
        <f>+AD85</f>
        <v>9.9811543553060517E-2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x14ac:dyDescent="0.3">
      <c r="A20" s="46" t="s">
        <v>101</v>
      </c>
      <c r="B20" s="29"/>
      <c r="C20" s="29"/>
      <c r="D20" s="29"/>
      <c r="E20" s="29"/>
      <c r="F20" s="29"/>
      <c r="G20" s="29"/>
      <c r="H20" s="29">
        <v>5</v>
      </c>
      <c r="I20" s="29">
        <f>+'Zadání&amp;Výsledky'!J28</f>
        <v>227</v>
      </c>
      <c r="J20" s="29">
        <f>+'Zadání&amp;Výsledky'!K28</f>
        <v>323</v>
      </c>
      <c r="K20" s="29">
        <f>+'Zadání&amp;Výsledky'!L28</f>
        <v>390</v>
      </c>
      <c r="L20" s="29">
        <f>+'Zadání&amp;Výsledky'!M28</f>
        <v>457</v>
      </c>
      <c r="M20" s="29">
        <f>+'Zadání&amp;Výsledky'!N28</f>
        <v>550</v>
      </c>
      <c r="N20" s="29">
        <f>+'Zadání&amp;Výsledky'!O28</f>
        <v>623</v>
      </c>
      <c r="O20" s="29"/>
      <c r="P20" s="29"/>
      <c r="Q20" s="29"/>
      <c r="R20" s="87" t="s">
        <v>65</v>
      </c>
      <c r="S20" s="89">
        <f>+AD105</f>
        <v>0.10369440432094046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 ht="14.4" customHeight="1" x14ac:dyDescent="0.3">
      <c r="A21" s="46" t="s">
        <v>102</v>
      </c>
      <c r="B21" s="29"/>
      <c r="C21" s="29"/>
      <c r="D21" s="29"/>
      <c r="E21" s="29"/>
      <c r="F21" s="29"/>
      <c r="G21" s="29"/>
      <c r="H21" s="29">
        <v>10</v>
      </c>
      <c r="I21" s="29">
        <f>+'Zadání&amp;Výsledky'!J29</f>
        <v>182</v>
      </c>
      <c r="J21" s="29">
        <f>+'Zadání&amp;Výsledky'!K29</f>
        <v>253</v>
      </c>
      <c r="K21" s="29">
        <f>+'Zadání&amp;Výsledky'!L29</f>
        <v>302</v>
      </c>
      <c r="L21" s="29">
        <f>+'Zadání&amp;Výsledky'!M29</f>
        <v>347</v>
      </c>
      <c r="M21" s="29">
        <f>+'Zadání&amp;Výsledky'!N29</f>
        <v>407</v>
      </c>
      <c r="N21" s="29">
        <f>+'Zadání&amp;Výsledky'!O29</f>
        <v>452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1:30" x14ac:dyDescent="0.3">
      <c r="A22" s="29"/>
      <c r="B22" s="29"/>
      <c r="C22" s="29"/>
      <c r="D22" s="29"/>
      <c r="E22" s="29"/>
      <c r="F22" s="29"/>
      <c r="G22" s="29"/>
      <c r="H22" s="29">
        <v>15</v>
      </c>
      <c r="I22" s="29">
        <f>+'Zadání&amp;Výsledky'!J30</f>
        <v>146</v>
      </c>
      <c r="J22" s="29">
        <f>+'Zadání&amp;Výsledky'!K30</f>
        <v>203</v>
      </c>
      <c r="K22" s="29">
        <f>+'Zadání&amp;Výsledky'!L30</f>
        <v>241</v>
      </c>
      <c r="L22" s="29">
        <f>+'Zadání&amp;Výsledky'!M30</f>
        <v>278</v>
      </c>
      <c r="M22" s="29">
        <f>+'Zadání&amp;Výsledky'!N30</f>
        <v>324</v>
      </c>
      <c r="N22" s="29">
        <f>+'Zadání&amp;Výsledky'!O30</f>
        <v>359</v>
      </c>
      <c r="O22" s="29"/>
      <c r="P22" s="29"/>
      <c r="Q22" s="90"/>
      <c r="R22" s="86" t="s">
        <v>47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pans="1:30" x14ac:dyDescent="0.3">
      <c r="A23" s="86" t="s">
        <v>8</v>
      </c>
      <c r="B23" s="29"/>
      <c r="C23" s="29"/>
      <c r="D23" s="29"/>
      <c r="E23" s="29"/>
      <c r="F23" s="29"/>
      <c r="G23" s="29"/>
      <c r="H23" s="29">
        <v>20</v>
      </c>
      <c r="I23" s="29">
        <f>+'Zadání&amp;Výsledky'!J31</f>
        <v>123</v>
      </c>
      <c r="J23" s="29">
        <f>+'Zadání&amp;Výsledky'!K31</f>
        <v>173</v>
      </c>
      <c r="K23" s="29">
        <f>+'Zadání&amp;Výsledky'!L31</f>
        <v>206</v>
      </c>
      <c r="L23" s="29">
        <f>+'Zadání&amp;Výsledky'!M31</f>
        <v>238</v>
      </c>
      <c r="M23" s="29">
        <f>+'Zadání&amp;Výsledky'!N31</f>
        <v>278</v>
      </c>
      <c r="N23" s="29">
        <f>+'Zadání&amp;Výsledky'!O31</f>
        <v>308</v>
      </c>
      <c r="O23" s="29"/>
      <c r="P23" s="29"/>
      <c r="Q23" s="90"/>
      <c r="R23" s="87" t="s">
        <v>55</v>
      </c>
      <c r="S23" s="39">
        <f>+SUM(B201:G201,J201:O201,R201:W201)*S19</f>
        <v>1.9912451447245731</v>
      </c>
      <c r="T23" s="29" t="s">
        <v>3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x14ac:dyDescent="0.3">
      <c r="A24" s="87" t="s">
        <v>7</v>
      </c>
      <c r="B24" s="29">
        <f>+'Zadání&amp;Výsledky'!B46</f>
        <v>1000</v>
      </c>
      <c r="C24" s="29" t="s">
        <v>1</v>
      </c>
      <c r="D24" s="29"/>
      <c r="E24" s="29"/>
      <c r="F24" s="29"/>
      <c r="G24" s="29"/>
      <c r="H24" s="29">
        <v>30</v>
      </c>
      <c r="I24" s="29">
        <f>+'Zadání&amp;Výsledky'!J32</f>
        <v>96</v>
      </c>
      <c r="J24" s="29">
        <f>+'Zadání&amp;Výsledky'!K32</f>
        <v>136</v>
      </c>
      <c r="K24" s="29">
        <f>+'Zadání&amp;Výsledky'!L32</f>
        <v>162</v>
      </c>
      <c r="L24" s="29">
        <f>+'Zadání&amp;Výsledky'!M32</f>
        <v>188</v>
      </c>
      <c r="M24" s="29">
        <f>+'Zadání&amp;Výsledky'!N32</f>
        <v>222</v>
      </c>
      <c r="N24" s="29">
        <f>+'Zadání&amp;Výsledky'!O32</f>
        <v>248</v>
      </c>
      <c r="O24" s="29"/>
      <c r="P24" s="29"/>
      <c r="Q24" s="90"/>
      <c r="R24" s="87" t="s">
        <v>73</v>
      </c>
      <c r="S24" s="39">
        <f>+SUM(AH195:AH199)*S20</f>
        <v>0.28862263459508958</v>
      </c>
      <c r="T24" s="29" t="s">
        <v>3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1:30" x14ac:dyDescent="0.3">
      <c r="A25" s="29"/>
      <c r="B25" s="29"/>
      <c r="C25" s="29"/>
      <c r="D25" s="29"/>
      <c r="E25" s="29"/>
      <c r="F25" s="29"/>
      <c r="G25" s="29"/>
      <c r="H25" s="29">
        <v>40</v>
      </c>
      <c r="I25" s="29">
        <f>+'Zadání&amp;Výsledky'!J33</f>
        <v>79</v>
      </c>
      <c r="J25" s="29">
        <f>+'Zadání&amp;Výsledky'!K33</f>
        <v>112</v>
      </c>
      <c r="K25" s="29">
        <f>+'Zadání&amp;Výsledky'!L33</f>
        <v>135</v>
      </c>
      <c r="L25" s="29">
        <f>+'Zadání&amp;Výsledky'!M33</f>
        <v>157</v>
      </c>
      <c r="M25" s="29">
        <f>+'Zadání&amp;Výsledky'!N33</f>
        <v>187</v>
      </c>
      <c r="N25" s="29">
        <f>+'Zadání&amp;Výsledky'!O33</f>
        <v>210</v>
      </c>
      <c r="O25" s="29"/>
      <c r="P25" s="29"/>
      <c r="Q25" s="9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pans="1:30" x14ac:dyDescent="0.3">
      <c r="A26" s="86" t="s">
        <v>9</v>
      </c>
      <c r="B26" s="29"/>
      <c r="C26" s="29"/>
      <c r="D26" s="29"/>
      <c r="E26" s="29"/>
      <c r="F26" s="29"/>
      <c r="G26" s="29"/>
      <c r="H26" s="29">
        <v>60</v>
      </c>
      <c r="I26" s="29">
        <f>+'Zadání&amp;Výsledky'!J34</f>
        <v>59</v>
      </c>
      <c r="J26" s="29">
        <f>+'Zadání&amp;Výsledky'!K34</f>
        <v>84</v>
      </c>
      <c r="K26" s="29">
        <f>+'Zadání&amp;Výsledky'!L34</f>
        <v>101</v>
      </c>
      <c r="L26" s="29">
        <f>+'Zadání&amp;Výsledky'!M34</f>
        <v>119</v>
      </c>
      <c r="M26" s="29">
        <f>+'Zadání&amp;Výsledky'!N34</f>
        <v>143</v>
      </c>
      <c r="N26" s="29">
        <f>+'Zadání&amp;Výsledky'!O34</f>
        <v>161</v>
      </c>
      <c r="O26" s="29"/>
      <c r="P26" s="29"/>
      <c r="Q26" s="29"/>
      <c r="R26" s="91" t="s">
        <v>50</v>
      </c>
      <c r="S26" s="90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pans="1:30" x14ac:dyDescent="0.3">
      <c r="A27" s="87" t="s">
        <v>10</v>
      </c>
      <c r="B27" s="29">
        <f>+'Zadání&amp;Výsledky'!B50</f>
        <v>100</v>
      </c>
      <c r="C27" s="29" t="s">
        <v>1</v>
      </c>
      <c r="D27" s="29"/>
      <c r="E27" s="29"/>
      <c r="F27" s="29"/>
      <c r="G27" s="29"/>
      <c r="H27" s="29">
        <v>90</v>
      </c>
      <c r="I27" s="29">
        <f>+'Zadání&amp;Výsledky'!J35</f>
        <v>44</v>
      </c>
      <c r="J27" s="29">
        <f>+'Zadání&amp;Výsledky'!K35</f>
        <v>61</v>
      </c>
      <c r="K27" s="29">
        <f>+'Zadání&amp;Výsledky'!L35</f>
        <v>74</v>
      </c>
      <c r="L27" s="29">
        <f>+'Zadání&amp;Výsledky'!M35</f>
        <v>87</v>
      </c>
      <c r="M27" s="29">
        <f>+'Zadání&amp;Výsledky'!N35</f>
        <v>105</v>
      </c>
      <c r="N27" s="29">
        <f>+'Zadání&amp;Výsledky'!O35</f>
        <v>119</v>
      </c>
      <c r="O27" s="29"/>
      <c r="P27" s="29"/>
      <c r="Q27" s="90"/>
      <c r="R27" s="87" t="s">
        <v>56</v>
      </c>
      <c r="S27" s="92">
        <f>+SUM(B233:G233,J233:O233,R233:W233)*S19</f>
        <v>18.328089374832306</v>
      </c>
      <c r="T27" s="29" t="s">
        <v>3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1:30" x14ac:dyDescent="0.3">
      <c r="A28" s="87" t="s">
        <v>11</v>
      </c>
      <c r="B28" s="29">
        <f>+'Zadání&amp;Výsledky'!B51</f>
        <v>0.8</v>
      </c>
      <c r="C28" s="29" t="s">
        <v>4</v>
      </c>
      <c r="D28" s="29"/>
      <c r="E28" s="29"/>
      <c r="F28" s="29"/>
      <c r="G28" s="29"/>
      <c r="H28" s="29">
        <v>120</v>
      </c>
      <c r="I28" s="29">
        <f>+'Zadání&amp;Výsledky'!J36</f>
        <v>35</v>
      </c>
      <c r="J28" s="29">
        <f>+'Zadání&amp;Výsledky'!K36</f>
        <v>48</v>
      </c>
      <c r="K28" s="29">
        <f>+'Zadání&amp;Výsledky'!L36</f>
        <v>58</v>
      </c>
      <c r="L28" s="29">
        <f>+'Zadání&amp;Výsledky'!M36</f>
        <v>68</v>
      </c>
      <c r="M28" s="29">
        <f>+'Zadání&amp;Výsledky'!N36</f>
        <v>83</v>
      </c>
      <c r="N28" s="29">
        <f>+'Zadání&amp;Výsledky'!O36</f>
        <v>94</v>
      </c>
      <c r="O28" s="29"/>
      <c r="P28" s="39"/>
      <c r="Q28" s="90"/>
      <c r="R28" s="87" t="s">
        <v>74</v>
      </c>
      <c r="S28" s="92">
        <f>+SUM(AH227:AH231)*S20</f>
        <v>64.637252999604087</v>
      </c>
      <c r="T28" s="29" t="s">
        <v>3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pans="1:30" x14ac:dyDescent="0.3">
      <c r="A29" s="29"/>
      <c r="B29" s="29"/>
      <c r="C29" s="29"/>
      <c r="D29" s="29"/>
      <c r="E29" s="29"/>
      <c r="F29" s="29"/>
      <c r="G29" s="29"/>
      <c r="H29" s="29">
        <v>150</v>
      </c>
      <c r="I29" s="29">
        <f>+'Zadání&amp;Výsledky'!J37</f>
        <v>29</v>
      </c>
      <c r="J29" s="29">
        <f>+'Zadání&amp;Výsledky'!K37</f>
        <v>40</v>
      </c>
      <c r="K29" s="29">
        <f>+'Zadání&amp;Výsledky'!L37</f>
        <v>48</v>
      </c>
      <c r="L29" s="29">
        <f>+'Zadání&amp;Výsledky'!M37</f>
        <v>56</v>
      </c>
      <c r="M29" s="29">
        <f>+'Zadání&amp;Výsledky'!N37</f>
        <v>68</v>
      </c>
      <c r="N29" s="29">
        <f>+'Zadání&amp;Výsledky'!O37</f>
        <v>78</v>
      </c>
      <c r="O29" s="29"/>
      <c r="P29" s="29"/>
      <c r="Q29" s="9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1:30" x14ac:dyDescent="0.3">
      <c r="A30" s="86" t="s">
        <v>12</v>
      </c>
      <c r="B30" s="29"/>
      <c r="C30" s="29"/>
      <c r="D30" s="29"/>
      <c r="E30" s="29"/>
      <c r="F30" s="29"/>
      <c r="G30" s="29"/>
      <c r="H30" s="29">
        <v>180</v>
      </c>
      <c r="I30" s="29">
        <f>+'Zadání&amp;Výsledky'!J38</f>
        <v>25</v>
      </c>
      <c r="J30" s="29">
        <f>+'Zadání&amp;Výsledky'!K38</f>
        <v>34</v>
      </c>
      <c r="K30" s="29">
        <f>+'Zadání&amp;Výsledky'!L38</f>
        <v>41</v>
      </c>
      <c r="L30" s="29">
        <f>+'Zadání&amp;Výsledky'!M38</f>
        <v>48</v>
      </c>
      <c r="M30" s="29">
        <f>+'Zadání&amp;Výsledky'!N38</f>
        <v>58</v>
      </c>
      <c r="N30" s="29">
        <f>+'Zadání&amp;Výsledky'!O38</f>
        <v>66</v>
      </c>
      <c r="O30" s="29"/>
      <c r="P30" s="40"/>
      <c r="Q30" s="93"/>
      <c r="R30" s="98" t="s">
        <v>51</v>
      </c>
      <c r="S30" s="93"/>
      <c r="T30" s="93"/>
      <c r="U30" s="93"/>
      <c r="V30" s="93"/>
      <c r="W30" s="93"/>
      <c r="X30" s="93"/>
      <c r="Y30" s="93"/>
      <c r="Z30" s="29"/>
      <c r="AA30" s="29"/>
      <c r="AB30" s="29"/>
      <c r="AC30" s="29"/>
      <c r="AD30" s="29"/>
    </row>
    <row r="31" spans="1:30" x14ac:dyDescent="0.3">
      <c r="A31" s="87" t="s">
        <v>13</v>
      </c>
      <c r="B31" s="90">
        <f>+B24+B27*B28</f>
        <v>1080</v>
      </c>
      <c r="C31" s="105" t="s">
        <v>1</v>
      </c>
      <c r="D31" s="29"/>
      <c r="E31" s="29"/>
      <c r="F31" s="29"/>
      <c r="G31" s="29"/>
      <c r="H31" s="29">
        <v>240</v>
      </c>
      <c r="I31" s="29">
        <f>+'Zadání&amp;Výsledky'!J39</f>
        <v>19</v>
      </c>
      <c r="J31" s="29">
        <f>+'Zadání&amp;Výsledky'!K39</f>
        <v>26</v>
      </c>
      <c r="K31" s="29">
        <f>+'Zadání&amp;Výsledky'!L39</f>
        <v>31</v>
      </c>
      <c r="L31" s="29">
        <f>+'Zadání&amp;Výsledky'!M39</f>
        <v>37</v>
      </c>
      <c r="M31" s="29">
        <f>+'Zadání&amp;Výsledky'!N39</f>
        <v>45</v>
      </c>
      <c r="N31" s="29">
        <f>+'Zadání&amp;Výsledky'!O39</f>
        <v>51</v>
      </c>
      <c r="O31" s="29"/>
      <c r="P31" s="29"/>
      <c r="Q31" s="97"/>
      <c r="R31" s="95" t="s">
        <v>56</v>
      </c>
      <c r="S31" s="99">
        <f>+SUM(B265:G265,J265:O265,R265:W265)*S19</f>
        <v>2.4308764932700533</v>
      </c>
      <c r="T31" s="93" t="s">
        <v>3</v>
      </c>
      <c r="U31" s="93"/>
      <c r="V31" s="93"/>
      <c r="W31" s="93"/>
      <c r="X31" s="93"/>
      <c r="Y31" s="93"/>
      <c r="Z31" s="29"/>
      <c r="AA31" s="29"/>
      <c r="AB31" s="29"/>
      <c r="AC31" s="29"/>
      <c r="AD31" s="29"/>
    </row>
    <row r="32" spans="1:30" x14ac:dyDescent="0.3">
      <c r="A32" s="105"/>
      <c r="B32" s="90"/>
      <c r="C32" s="90"/>
      <c r="D32" s="29"/>
      <c r="E32" s="29"/>
      <c r="F32" s="29"/>
      <c r="G32" s="29"/>
      <c r="H32" s="29">
        <v>300</v>
      </c>
      <c r="I32" s="29">
        <f>+'Zadání&amp;Výsledky'!J40</f>
        <v>16</v>
      </c>
      <c r="J32" s="29">
        <f>+'Zadání&amp;Výsledky'!K40</f>
        <v>22</v>
      </c>
      <c r="K32" s="29">
        <f>+'Zadání&amp;Výsledky'!L40</f>
        <v>26</v>
      </c>
      <c r="L32" s="29">
        <f>+'Zadání&amp;Výsledky'!M40</f>
        <v>30</v>
      </c>
      <c r="M32" s="29">
        <f>+'Zadání&amp;Výsledky'!N40</f>
        <v>36</v>
      </c>
      <c r="N32" s="29">
        <f>+'Zadání&amp;Výsledky'!O40</f>
        <v>41</v>
      </c>
      <c r="O32" s="29"/>
      <c r="P32" s="29"/>
      <c r="Q32" s="93"/>
      <c r="R32" s="95"/>
      <c r="S32" s="97"/>
      <c r="T32" s="93"/>
      <c r="U32" s="93"/>
      <c r="V32" s="93"/>
      <c r="W32" s="93"/>
      <c r="X32" s="93"/>
      <c r="Y32" s="93"/>
      <c r="Z32" s="29"/>
      <c r="AA32" s="29"/>
      <c r="AB32" s="29"/>
      <c r="AC32" s="29"/>
      <c r="AD32" s="29"/>
    </row>
    <row r="33" spans="1:30" x14ac:dyDescent="0.3">
      <c r="A33" s="91" t="s">
        <v>34</v>
      </c>
      <c r="B33" s="29"/>
      <c r="C33" s="29"/>
      <c r="D33" s="29"/>
      <c r="E33" s="29"/>
      <c r="F33" s="29"/>
      <c r="G33" s="29"/>
      <c r="H33" s="29">
        <v>360</v>
      </c>
      <c r="I33" s="29">
        <f>+'Zadání&amp;Výsledky'!J41</f>
        <v>13.5</v>
      </c>
      <c r="J33" s="29">
        <f>+'Zadání&amp;Výsledky'!K41</f>
        <v>18</v>
      </c>
      <c r="K33" s="29">
        <f>+'Zadání&amp;Výsledky'!L41</f>
        <v>22</v>
      </c>
      <c r="L33" s="29">
        <f>+'Zadání&amp;Výsledky'!M41</f>
        <v>26</v>
      </c>
      <c r="M33" s="29">
        <f>+'Zadání&amp;Výsledky'!N41</f>
        <v>31</v>
      </c>
      <c r="N33" s="29">
        <f>+'Zadání&amp;Výsledky'!O41</f>
        <v>35</v>
      </c>
      <c r="O33" s="29"/>
      <c r="P33" s="29"/>
      <c r="Q33" s="93"/>
      <c r="R33" s="94" t="s">
        <v>103</v>
      </c>
      <c r="S33" s="97"/>
      <c r="T33" s="93"/>
      <c r="U33" s="93"/>
      <c r="V33" s="93"/>
      <c r="W33" s="93"/>
      <c r="X33" s="93"/>
      <c r="Y33" s="93"/>
      <c r="Z33" s="29"/>
      <c r="AA33" s="29"/>
      <c r="AB33" s="29"/>
      <c r="AC33" s="29"/>
      <c r="AD33" s="29"/>
    </row>
    <row r="34" spans="1:30" x14ac:dyDescent="0.3">
      <c r="A34" s="87" t="s">
        <v>15</v>
      </c>
      <c r="B34" s="106">
        <f>+'Zadání&amp;Výsledky'!B56</f>
        <v>5.0000000000000002E-5</v>
      </c>
      <c r="C34" s="105" t="s">
        <v>5</v>
      </c>
      <c r="D34" s="107"/>
      <c r="E34" s="29"/>
      <c r="F34" s="29"/>
      <c r="G34" s="29"/>
      <c r="H34" s="29">
        <v>480</v>
      </c>
      <c r="I34" s="29">
        <f>+'Zadání&amp;Výsledky'!J42</f>
        <v>10.7</v>
      </c>
      <c r="J34" s="29">
        <f>+'Zadání&amp;Výsledky'!K42</f>
        <v>14.4</v>
      </c>
      <c r="K34" s="29">
        <f>+'Zadání&amp;Výsledky'!L42</f>
        <v>17</v>
      </c>
      <c r="L34" s="29">
        <f>+'Zadání&amp;Výsledky'!M42</f>
        <v>20</v>
      </c>
      <c r="M34" s="29">
        <f>+'Zadání&amp;Výsledky'!N42</f>
        <v>24</v>
      </c>
      <c r="N34" s="29">
        <f>+'Zadání&amp;Výsledky'!O42</f>
        <v>27</v>
      </c>
      <c r="O34" s="29"/>
      <c r="P34" s="29"/>
      <c r="Q34" s="93"/>
      <c r="R34" s="95" t="s">
        <v>163</v>
      </c>
      <c r="S34" s="96">
        <f>+IF((S23+S24+S27+S28)/S16&gt;1,1,(S23+S24+S27+S28)/S16)</f>
        <v>0.14621819923457299</v>
      </c>
      <c r="T34" s="93" t="s">
        <v>4</v>
      </c>
      <c r="U34" s="93"/>
      <c r="V34" s="93"/>
      <c r="W34" s="93"/>
      <c r="X34" s="93"/>
      <c r="Y34" s="93"/>
      <c r="Z34" s="29"/>
      <c r="AA34" s="29"/>
      <c r="AB34" s="29"/>
      <c r="AC34" s="29"/>
      <c r="AD34" s="29"/>
    </row>
    <row r="35" spans="1:30" x14ac:dyDescent="0.3">
      <c r="A35" s="87" t="s">
        <v>26</v>
      </c>
      <c r="B35" s="29">
        <v>2</v>
      </c>
      <c r="C35" s="105" t="s">
        <v>4</v>
      </c>
      <c r="D35" s="29"/>
      <c r="E35" s="29"/>
      <c r="F35" s="29"/>
      <c r="G35" s="29"/>
      <c r="H35" s="29">
        <v>600</v>
      </c>
      <c r="I35" s="29">
        <f>+'Zadání&amp;Výsledky'!J43</f>
        <v>8.9</v>
      </c>
      <c r="J35" s="29">
        <f>+'Zadání&amp;Výsledky'!K43</f>
        <v>12</v>
      </c>
      <c r="K35" s="29">
        <f>+'Zadání&amp;Výsledky'!L43</f>
        <v>14.2</v>
      </c>
      <c r="L35" s="29">
        <f>+'Zadání&amp;Výsledky'!M43</f>
        <v>16.399999999999999</v>
      </c>
      <c r="M35" s="29">
        <f>+'Zadání&amp;Výsledky'!N43</f>
        <v>20</v>
      </c>
      <c r="N35" s="29">
        <f>+'Zadání&amp;Výsledky'!O43</f>
        <v>22</v>
      </c>
      <c r="O35" s="29"/>
      <c r="P35" s="29"/>
      <c r="Q35" s="93"/>
      <c r="R35" s="93"/>
      <c r="S35" s="93"/>
      <c r="T35" s="93"/>
      <c r="U35" s="93"/>
      <c r="V35" s="93"/>
      <c r="W35" s="93"/>
      <c r="X35" s="93"/>
      <c r="Y35" s="93"/>
      <c r="Z35" s="29"/>
      <c r="AA35" s="29"/>
      <c r="AB35" s="29"/>
      <c r="AC35" s="29"/>
      <c r="AD35" s="29"/>
    </row>
    <row r="36" spans="1:30" x14ac:dyDescent="0.3">
      <c r="A36" s="87" t="s">
        <v>24</v>
      </c>
      <c r="B36" s="40">
        <f>+B34/B35*B24</f>
        <v>2.5000000000000001E-2</v>
      </c>
      <c r="C36" s="29" t="s">
        <v>6</v>
      </c>
      <c r="D36" s="29"/>
      <c r="E36" s="29"/>
      <c r="F36" s="29"/>
      <c r="G36" s="29"/>
      <c r="H36" s="29">
        <v>720</v>
      </c>
      <c r="I36" s="29">
        <f>+'Zadání&amp;Výsledky'!J44</f>
        <v>7.7</v>
      </c>
      <c r="J36" s="29">
        <f>+'Zadání&amp;Výsledky'!K44</f>
        <v>8.9</v>
      </c>
      <c r="K36" s="29">
        <f>+'Zadání&amp;Výsledky'!L44</f>
        <v>12.3</v>
      </c>
      <c r="L36" s="29">
        <f>+'Zadání&amp;Výsledky'!M44</f>
        <v>14.2</v>
      </c>
      <c r="M36" s="29">
        <f>+'Zadání&amp;Výsledky'!N44</f>
        <v>17</v>
      </c>
      <c r="N36" s="29">
        <f>+'Zadání&amp;Výsledky'!O44</f>
        <v>19</v>
      </c>
      <c r="O36" s="29"/>
      <c r="P36" s="29"/>
      <c r="Q36" s="93"/>
      <c r="R36" s="94" t="s">
        <v>104</v>
      </c>
      <c r="S36" s="93"/>
      <c r="T36" s="93"/>
      <c r="U36" s="93"/>
      <c r="V36" s="93"/>
      <c r="W36" s="93"/>
      <c r="X36" s="93"/>
      <c r="Y36" s="93"/>
      <c r="Z36" s="29"/>
      <c r="AA36" s="29"/>
      <c r="AB36" s="29"/>
      <c r="AC36" s="29"/>
      <c r="AD36" s="29"/>
    </row>
    <row r="37" spans="1:30" x14ac:dyDescent="0.3">
      <c r="A37" s="29"/>
      <c r="B37" s="29"/>
      <c r="C37" s="29"/>
      <c r="D37" s="29"/>
      <c r="E37" s="29"/>
      <c r="F37" s="29"/>
      <c r="G37" s="29"/>
      <c r="H37" s="29">
        <v>1080</v>
      </c>
      <c r="I37" s="29">
        <f>+'Zadání&amp;Výsledky'!J45</f>
        <v>5.8</v>
      </c>
      <c r="J37" s="29">
        <f>+'Zadání&amp;Výsledky'!K45</f>
        <v>7.7</v>
      </c>
      <c r="K37" s="29">
        <f>+'Zadání&amp;Výsledky'!L45</f>
        <v>9.1</v>
      </c>
      <c r="L37" s="29">
        <f>+'Zadání&amp;Výsledky'!M45</f>
        <v>10.5</v>
      </c>
      <c r="M37" s="29">
        <f>+'Zadání&amp;Výsledky'!N45</f>
        <v>12.4</v>
      </c>
      <c r="N37" s="29">
        <f>+'Zadání&amp;Výsledky'!O45</f>
        <v>14</v>
      </c>
      <c r="O37" s="29"/>
      <c r="P37" s="29"/>
      <c r="Q37" s="93"/>
      <c r="R37" s="95" t="s">
        <v>164</v>
      </c>
      <c r="S37" s="96">
        <f>IF((S23+S24+S31)/S16&gt;1,1,(S23+S24+S31)/S16)</f>
        <v>8.0801788552139209E-3</v>
      </c>
      <c r="T37" s="93" t="s">
        <v>4</v>
      </c>
      <c r="U37" s="93"/>
      <c r="V37" s="93"/>
      <c r="W37" s="93"/>
      <c r="X37" s="93"/>
      <c r="Y37" s="93"/>
      <c r="Z37" s="29"/>
      <c r="AA37" s="29"/>
      <c r="AB37" s="29"/>
      <c r="AC37" s="29"/>
      <c r="AD37" s="29"/>
    </row>
    <row r="38" spans="1:30" x14ac:dyDescent="0.3">
      <c r="A38" s="86" t="s">
        <v>35</v>
      </c>
      <c r="B38" s="90"/>
      <c r="C38" s="90"/>
      <c r="D38" s="29"/>
      <c r="E38" s="29"/>
      <c r="F38" s="29"/>
      <c r="G38" s="29"/>
      <c r="H38" s="29">
        <v>1440</v>
      </c>
      <c r="I38" s="29">
        <f>+'Zadání&amp;Výsledky'!J46</f>
        <v>4.7</v>
      </c>
      <c r="J38" s="29">
        <f>+'Zadání&amp;Výsledky'!K46</f>
        <v>6.4</v>
      </c>
      <c r="K38" s="29">
        <f>+'Zadání&amp;Výsledky'!L46</f>
        <v>7.5</v>
      </c>
      <c r="L38" s="29">
        <f>+'Zadání&amp;Výsledky'!M46</f>
        <v>8.6999999999999993</v>
      </c>
      <c r="M38" s="29">
        <f>+'Zadání&amp;Výsledky'!N46</f>
        <v>10.199999999999999</v>
      </c>
      <c r="N38" s="29">
        <f>+'Zadání&amp;Výsledky'!O46</f>
        <v>11.5</v>
      </c>
      <c r="O38" s="29"/>
      <c r="P38" s="29"/>
      <c r="Q38" s="100"/>
      <c r="R38" s="100"/>
      <c r="S38" s="100"/>
      <c r="T38" s="100"/>
      <c r="U38" s="100"/>
      <c r="V38" s="100"/>
      <c r="W38" s="100"/>
      <c r="X38" s="100"/>
      <c r="Y38" s="100"/>
      <c r="Z38" s="38"/>
      <c r="AA38" s="38"/>
      <c r="AB38" s="29"/>
      <c r="AC38" s="29"/>
      <c r="AD38" s="29"/>
    </row>
    <row r="39" spans="1:30" x14ac:dyDescent="0.3">
      <c r="A39" s="87" t="s">
        <v>14</v>
      </c>
      <c r="B39" s="106">
        <f>+'Zadání&amp;Výsledky'!B60</f>
        <v>5.0000000000000004E-6</v>
      </c>
      <c r="C39" s="105" t="s">
        <v>5</v>
      </c>
      <c r="D39" s="107"/>
      <c r="E39" s="29"/>
      <c r="F39" s="29"/>
      <c r="G39" s="29"/>
      <c r="H39" s="29">
        <v>2880</v>
      </c>
      <c r="I39" s="29">
        <f>+'Zadání&amp;Výsledky'!J47</f>
        <v>3</v>
      </c>
      <c r="J39" s="29">
        <f>+'Zadání&amp;Výsledky'!K47</f>
        <v>4</v>
      </c>
      <c r="K39" s="29">
        <f>+'Zadání&amp;Výsledky'!L47</f>
        <v>4.8</v>
      </c>
      <c r="L39" s="29">
        <f>+'Zadání&amp;Výsledky'!M47</f>
        <v>5.5</v>
      </c>
      <c r="M39" s="29">
        <f>+'Zadání&amp;Výsledky'!N47</f>
        <v>6.5</v>
      </c>
      <c r="N39" s="29">
        <f>+'Zadání&amp;Výsledky'!O47</f>
        <v>7.3</v>
      </c>
      <c r="O39" s="29"/>
      <c r="P39" s="29"/>
      <c r="Q39" s="94" t="s">
        <v>165</v>
      </c>
      <c r="R39" s="93"/>
      <c r="S39" s="93"/>
      <c r="T39" s="93"/>
      <c r="U39" s="93"/>
      <c r="V39" s="93"/>
      <c r="W39" s="93"/>
      <c r="X39" s="93"/>
      <c r="Y39" s="93"/>
      <c r="Z39" s="29"/>
      <c r="AA39" s="29"/>
      <c r="AB39" s="29"/>
      <c r="AC39" s="29"/>
      <c r="AD39" s="29"/>
    </row>
    <row r="40" spans="1:30" x14ac:dyDescent="0.3">
      <c r="A40" s="87" t="s">
        <v>25</v>
      </c>
      <c r="B40" s="29">
        <v>2</v>
      </c>
      <c r="C40" s="29" t="s">
        <v>4</v>
      </c>
      <c r="D40" s="29"/>
      <c r="E40" s="29"/>
      <c r="F40" s="29"/>
      <c r="G40" s="29"/>
      <c r="H40" s="38">
        <v>4320</v>
      </c>
      <c r="I40" s="29">
        <f>+'Zadání&amp;Výsledky'!J48</f>
        <v>2.2000000000000002</v>
      </c>
      <c r="J40" s="29">
        <f>+'Zadání&amp;Výsledky'!K48</f>
        <v>3</v>
      </c>
      <c r="K40" s="29">
        <f>+'Zadání&amp;Výsledky'!L48</f>
        <v>3.6</v>
      </c>
      <c r="L40" s="29">
        <f>+'Zadání&amp;Výsledky'!M48</f>
        <v>4.0999999999999996</v>
      </c>
      <c r="M40" s="29">
        <f>+'Zadání&amp;Výsledky'!N48</f>
        <v>4.9000000000000004</v>
      </c>
      <c r="N40" s="29">
        <f>+'Zadání&amp;Výsledky'!O48</f>
        <v>5.5</v>
      </c>
      <c r="O40" s="29"/>
      <c r="P40" s="29"/>
      <c r="Q40" s="93"/>
      <c r="R40" s="93"/>
      <c r="S40" s="93"/>
      <c r="T40" s="93"/>
      <c r="U40" s="93"/>
      <c r="V40" s="93"/>
      <c r="W40" s="93"/>
      <c r="X40" s="93"/>
      <c r="Y40" s="101"/>
      <c r="Z40" s="29"/>
      <c r="AA40" s="29"/>
      <c r="AB40" s="29"/>
      <c r="AC40" s="29"/>
      <c r="AD40" s="29"/>
    </row>
    <row r="41" spans="1:30" x14ac:dyDescent="0.3">
      <c r="A41" s="87" t="s">
        <v>23</v>
      </c>
      <c r="B41" s="40">
        <f>+B39*B24/B40</f>
        <v>2.5000000000000001E-3</v>
      </c>
      <c r="C41" s="29" t="s">
        <v>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93"/>
      <c r="R41" s="93"/>
      <c r="S41" s="131" t="s">
        <v>105</v>
      </c>
      <c r="T41" s="132"/>
      <c r="U41" s="133" t="s">
        <v>106</v>
      </c>
      <c r="V41" s="133"/>
      <c r="W41" s="133" t="s">
        <v>108</v>
      </c>
      <c r="X41" s="133"/>
      <c r="Y41" s="93"/>
      <c r="Z41" s="29"/>
      <c r="AA41" s="29"/>
      <c r="AB41" s="29"/>
      <c r="AC41" s="29"/>
      <c r="AD41" s="29"/>
    </row>
    <row r="42" spans="1:30" ht="16.2" x14ac:dyDescent="0.3">
      <c r="A42" s="29"/>
      <c r="B42" s="29"/>
      <c r="C42" s="29"/>
      <c r="D42" s="29"/>
      <c r="E42" s="29"/>
      <c r="F42" s="29"/>
      <c r="G42" s="29"/>
      <c r="H42" s="86" t="s">
        <v>21</v>
      </c>
      <c r="I42" s="29"/>
      <c r="J42" s="29"/>
      <c r="K42" s="29"/>
      <c r="L42" s="29"/>
      <c r="M42" s="29"/>
      <c r="N42" s="29"/>
      <c r="O42" s="29"/>
      <c r="P42" s="29"/>
      <c r="Q42" s="93"/>
      <c r="R42" s="100"/>
      <c r="S42" s="122" t="s">
        <v>166</v>
      </c>
      <c r="T42" s="123"/>
      <c r="U42" s="123" t="s">
        <v>107</v>
      </c>
      <c r="V42" s="123"/>
      <c r="W42" s="123" t="s">
        <v>109</v>
      </c>
      <c r="X42" s="123"/>
      <c r="Y42" s="93"/>
      <c r="Z42" s="29"/>
      <c r="AA42" s="29"/>
      <c r="AB42" s="29"/>
      <c r="AC42" s="29"/>
      <c r="AD42" s="29"/>
    </row>
    <row r="43" spans="1:30" x14ac:dyDescent="0.3">
      <c r="A43" s="86" t="s">
        <v>80</v>
      </c>
      <c r="B43" s="29"/>
      <c r="C43" s="29"/>
      <c r="D43" s="29"/>
      <c r="E43" s="29"/>
      <c r="F43" s="29"/>
      <c r="G43" s="29"/>
      <c r="H43" s="108" t="s">
        <v>20</v>
      </c>
      <c r="I43" s="29"/>
      <c r="J43" s="29"/>
      <c r="K43" s="29"/>
      <c r="L43" s="29"/>
      <c r="M43" s="29"/>
      <c r="N43" s="29"/>
      <c r="O43" s="29"/>
      <c r="P43" s="29"/>
      <c r="Q43" s="93"/>
      <c r="R43" s="102" t="s">
        <v>97</v>
      </c>
      <c r="S43" s="124" t="s">
        <v>167</v>
      </c>
      <c r="T43" s="125"/>
      <c r="U43" s="125" t="s">
        <v>168</v>
      </c>
      <c r="V43" s="125"/>
      <c r="W43" s="129" t="s">
        <v>110</v>
      </c>
      <c r="X43" s="129"/>
      <c r="Y43" s="93"/>
      <c r="Z43" s="29"/>
      <c r="AA43" s="29"/>
      <c r="AB43" s="29"/>
      <c r="AC43" s="29"/>
      <c r="AD43" s="29"/>
    </row>
    <row r="44" spans="1:30" x14ac:dyDescent="0.3">
      <c r="A44" s="87" t="s">
        <v>81</v>
      </c>
      <c r="B44" s="88">
        <f>+'Zadání&amp;Výsledky'!B64</f>
        <v>0</v>
      </c>
      <c r="C44" s="29" t="s">
        <v>82</v>
      </c>
      <c r="D44" s="29"/>
      <c r="E44" s="29"/>
      <c r="F44" s="29"/>
      <c r="G44" s="29"/>
      <c r="H44" s="29" t="s">
        <v>22</v>
      </c>
      <c r="I44" s="29">
        <f>+'Zadání&amp;Výsledky'!J17</f>
        <v>583</v>
      </c>
      <c r="J44" s="29" t="s">
        <v>2</v>
      </c>
      <c r="K44" s="29"/>
      <c r="L44" s="29"/>
      <c r="M44" s="29"/>
      <c r="N44" s="29"/>
      <c r="O44" s="29"/>
      <c r="P44" s="29"/>
      <c r="Q44" s="93"/>
      <c r="R44" s="102" t="s">
        <v>98</v>
      </c>
      <c r="S44" s="126" t="s">
        <v>167</v>
      </c>
      <c r="T44" s="127"/>
      <c r="U44" s="128" t="s">
        <v>168</v>
      </c>
      <c r="V44" s="128"/>
      <c r="W44" s="128" t="s">
        <v>167</v>
      </c>
      <c r="X44" s="128"/>
      <c r="Y44" s="93"/>
      <c r="Z44" s="29"/>
      <c r="AA44" s="29"/>
      <c r="AB44" s="29"/>
      <c r="AC44" s="29"/>
      <c r="AD44" s="29"/>
    </row>
    <row r="45" spans="1:30" x14ac:dyDescent="0.3">
      <c r="A45" s="87" t="s">
        <v>124</v>
      </c>
      <c r="B45" s="88">
        <f>IF(B16=1,0,IF(+(B24+B27)/10000*3&gt;0.5,+(B24+B27)/10000*3,0.5))</f>
        <v>0</v>
      </c>
      <c r="C45" s="29" t="s">
        <v>82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93"/>
      <c r="R45" s="102" t="s">
        <v>99</v>
      </c>
      <c r="S45" s="126" t="s">
        <v>167</v>
      </c>
      <c r="T45" s="127"/>
      <c r="U45" s="128" t="s">
        <v>168</v>
      </c>
      <c r="V45" s="128"/>
      <c r="W45" s="128" t="s">
        <v>167</v>
      </c>
      <c r="X45" s="128"/>
      <c r="Y45" s="93"/>
      <c r="Z45" s="29"/>
      <c r="AA45" s="29"/>
      <c r="AB45" s="29"/>
      <c r="AC45" s="29"/>
      <c r="AD45" s="29"/>
    </row>
    <row r="46" spans="1:30" x14ac:dyDescent="0.3">
      <c r="A46" s="86" t="s">
        <v>83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93"/>
      <c r="R46" s="103" t="s">
        <v>169</v>
      </c>
      <c r="S46" s="93"/>
      <c r="T46" s="93"/>
      <c r="U46" s="93"/>
      <c r="V46" s="93"/>
      <c r="W46" s="93"/>
      <c r="X46" s="93"/>
      <c r="Y46" s="93"/>
      <c r="Z46" s="29"/>
      <c r="AA46" s="29"/>
      <c r="AB46" s="29"/>
      <c r="AC46" s="29"/>
      <c r="AD46" s="29"/>
    </row>
    <row r="47" spans="1:30" x14ac:dyDescent="0.3">
      <c r="A47" s="87" t="s">
        <v>79</v>
      </c>
      <c r="B47" s="40">
        <f>+IF(B16=1,B41,IF(B16=2,B41+B44/1000,B44/1000))</f>
        <v>2.5000000000000001E-3</v>
      </c>
      <c r="C47" s="29" t="s">
        <v>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93"/>
      <c r="R47" s="93"/>
      <c r="S47" s="93"/>
      <c r="T47" s="93"/>
      <c r="U47" s="93"/>
      <c r="V47" s="93"/>
      <c r="W47" s="93"/>
      <c r="X47" s="93"/>
      <c r="Y47" s="93"/>
      <c r="Z47" s="29"/>
      <c r="AA47" s="29"/>
      <c r="AB47" s="29"/>
      <c r="AC47" s="29"/>
      <c r="AD47" s="29"/>
    </row>
    <row r="50" spans="1:23" x14ac:dyDescent="0.3">
      <c r="A50" s="7" t="s">
        <v>27</v>
      </c>
    </row>
    <row r="52" spans="1:23" x14ac:dyDescent="0.3">
      <c r="A52" s="7" t="s">
        <v>28</v>
      </c>
      <c r="I52" s="7" t="s">
        <v>29</v>
      </c>
      <c r="Q52" s="7" t="s">
        <v>30</v>
      </c>
    </row>
    <row r="54" spans="1:23" x14ac:dyDescent="0.3">
      <c r="A54" s="115" t="s">
        <v>16</v>
      </c>
      <c r="B54" s="118" t="s">
        <v>17</v>
      </c>
      <c r="C54" s="118"/>
      <c r="D54" s="118"/>
      <c r="E54" s="118"/>
      <c r="F54" s="118"/>
      <c r="G54" s="118"/>
      <c r="I54" s="115" t="s">
        <v>16</v>
      </c>
      <c r="J54" s="118" t="s">
        <v>17</v>
      </c>
      <c r="K54" s="118"/>
      <c r="L54" s="118"/>
      <c r="M54" s="118"/>
      <c r="N54" s="118"/>
      <c r="O54" s="118"/>
      <c r="Q54" s="115" t="s">
        <v>16</v>
      </c>
      <c r="R54" s="118" t="s">
        <v>17</v>
      </c>
      <c r="S54" s="118"/>
      <c r="T54" s="118"/>
      <c r="U54" s="118"/>
      <c r="V54" s="118"/>
      <c r="W54" s="118"/>
    </row>
    <row r="55" spans="1:23" x14ac:dyDescent="0.3">
      <c r="A55" s="116"/>
      <c r="B55" s="10">
        <v>2</v>
      </c>
      <c r="C55" s="10">
        <v>5</v>
      </c>
      <c r="D55" s="10">
        <v>10</v>
      </c>
      <c r="E55" s="10">
        <v>20</v>
      </c>
      <c r="F55" s="10">
        <v>50</v>
      </c>
      <c r="G55" s="10">
        <v>100</v>
      </c>
      <c r="I55" s="116"/>
      <c r="J55" s="10">
        <v>2</v>
      </c>
      <c r="K55" s="10">
        <v>5</v>
      </c>
      <c r="L55" s="10">
        <v>10</v>
      </c>
      <c r="M55" s="10">
        <v>20</v>
      </c>
      <c r="N55" s="10">
        <v>50</v>
      </c>
      <c r="O55" s="10">
        <v>100</v>
      </c>
      <c r="Q55" s="116"/>
      <c r="R55" s="10">
        <v>2</v>
      </c>
      <c r="S55" s="10">
        <v>5</v>
      </c>
      <c r="T55" s="10">
        <v>10</v>
      </c>
      <c r="U55" s="10">
        <v>20</v>
      </c>
      <c r="V55" s="10">
        <v>50</v>
      </c>
      <c r="W55" s="10">
        <v>100</v>
      </c>
    </row>
    <row r="56" spans="1:23" x14ac:dyDescent="0.3">
      <c r="A56" s="117"/>
      <c r="B56" s="134" t="s">
        <v>0</v>
      </c>
      <c r="C56" s="134"/>
      <c r="D56" s="134"/>
      <c r="E56" s="134"/>
      <c r="F56" s="134"/>
      <c r="G56" s="134"/>
      <c r="I56" s="117"/>
      <c r="J56" s="134" t="s">
        <v>0</v>
      </c>
      <c r="K56" s="134"/>
      <c r="L56" s="134"/>
      <c r="M56" s="134"/>
      <c r="N56" s="134"/>
      <c r="O56" s="134"/>
      <c r="Q56" s="117"/>
      <c r="R56" s="134" t="s">
        <v>0</v>
      </c>
      <c r="S56" s="134"/>
      <c r="T56" s="134"/>
      <c r="U56" s="134"/>
      <c r="V56" s="134"/>
      <c r="W56" s="134"/>
    </row>
    <row r="57" spans="1:23" x14ac:dyDescent="0.3">
      <c r="A57">
        <f t="shared" ref="A57:A77" si="0">+H20*0.25</f>
        <v>1.25</v>
      </c>
      <c r="B57" s="2">
        <f t="shared" ref="B57:B77" si="1">0.575*I20</f>
        <v>130.52499999999998</v>
      </c>
      <c r="C57" s="2">
        <f t="shared" ref="C57:C77" si="2">0.575*J20</f>
        <v>185.72499999999999</v>
      </c>
      <c r="D57" s="2">
        <f t="shared" ref="D57:D77" si="3">0.575*K20</f>
        <v>224.24999999999997</v>
      </c>
      <c r="E57" s="2">
        <f t="shared" ref="E57:E77" si="4">0.575*L20</f>
        <v>262.77499999999998</v>
      </c>
      <c r="F57" s="2">
        <f t="shared" ref="F57:F77" si="5">0.575*M20</f>
        <v>316.25</v>
      </c>
      <c r="G57" s="2">
        <f t="shared" ref="G57:G77" si="6">0.575*N20</f>
        <v>358.22499999999997</v>
      </c>
      <c r="I57">
        <f t="shared" ref="I57:I77" si="7">+H20*0.25</f>
        <v>1.25</v>
      </c>
      <c r="J57" s="2">
        <f t="shared" ref="J57:O66" si="8">+I20*2.3</f>
        <v>522.09999999999991</v>
      </c>
      <c r="K57" s="2">
        <f t="shared" si="8"/>
        <v>742.9</v>
      </c>
      <c r="L57" s="2">
        <f t="shared" si="8"/>
        <v>896.99999999999989</v>
      </c>
      <c r="M57" s="2">
        <f t="shared" si="8"/>
        <v>1051.0999999999999</v>
      </c>
      <c r="N57" s="2">
        <f t="shared" si="8"/>
        <v>1265</v>
      </c>
      <c r="O57" s="2">
        <f t="shared" si="8"/>
        <v>1432.8999999999999</v>
      </c>
      <c r="Q57">
        <f t="shared" ref="Q57:Q77" si="9">+H20*0.5</f>
        <v>2.5</v>
      </c>
      <c r="R57" s="2">
        <f t="shared" ref="R57:R77" si="10">+I20*0.6</f>
        <v>136.19999999999999</v>
      </c>
      <c r="S57" s="2">
        <f t="shared" ref="S57:S77" si="11">+J20*0.6</f>
        <v>193.79999999999998</v>
      </c>
      <c r="T57" s="2">
        <f t="shared" ref="T57:T77" si="12">+K20*0.6</f>
        <v>234</v>
      </c>
      <c r="U57" s="2">
        <f t="shared" ref="U57:U77" si="13">+L20*0.6</f>
        <v>274.2</v>
      </c>
      <c r="V57" s="2">
        <f t="shared" ref="V57:V77" si="14">+M20*0.6</f>
        <v>330</v>
      </c>
      <c r="W57" s="2">
        <f t="shared" ref="W57:W77" si="15">+N20*0.6</f>
        <v>373.8</v>
      </c>
    </row>
    <row r="58" spans="1:23" x14ac:dyDescent="0.3">
      <c r="A58">
        <f t="shared" si="0"/>
        <v>2.5</v>
      </c>
      <c r="B58" s="2">
        <f t="shared" si="1"/>
        <v>104.64999999999999</v>
      </c>
      <c r="C58" s="2">
        <f t="shared" si="2"/>
        <v>145.47499999999999</v>
      </c>
      <c r="D58" s="2">
        <f t="shared" si="3"/>
        <v>173.64999999999998</v>
      </c>
      <c r="E58" s="2">
        <f t="shared" si="4"/>
        <v>199.52499999999998</v>
      </c>
      <c r="F58" s="2">
        <f t="shared" si="5"/>
        <v>234.02499999999998</v>
      </c>
      <c r="G58" s="2">
        <f t="shared" si="6"/>
        <v>259.89999999999998</v>
      </c>
      <c r="I58">
        <f t="shared" si="7"/>
        <v>2.5</v>
      </c>
      <c r="J58" s="2">
        <f t="shared" si="8"/>
        <v>418.59999999999997</v>
      </c>
      <c r="K58" s="2">
        <f t="shared" si="8"/>
        <v>581.9</v>
      </c>
      <c r="L58" s="2">
        <f t="shared" si="8"/>
        <v>694.59999999999991</v>
      </c>
      <c r="M58" s="2">
        <f t="shared" si="8"/>
        <v>798.09999999999991</v>
      </c>
      <c r="N58" s="2">
        <f t="shared" si="8"/>
        <v>936.09999999999991</v>
      </c>
      <c r="O58" s="2">
        <f t="shared" si="8"/>
        <v>1039.5999999999999</v>
      </c>
      <c r="Q58">
        <f t="shared" si="9"/>
        <v>5</v>
      </c>
      <c r="R58" s="2">
        <f t="shared" si="10"/>
        <v>109.2</v>
      </c>
      <c r="S58" s="2">
        <f t="shared" si="11"/>
        <v>151.79999999999998</v>
      </c>
      <c r="T58" s="2">
        <f t="shared" si="12"/>
        <v>181.2</v>
      </c>
      <c r="U58" s="2">
        <f t="shared" si="13"/>
        <v>208.2</v>
      </c>
      <c r="V58" s="2">
        <f t="shared" si="14"/>
        <v>244.2</v>
      </c>
      <c r="W58" s="2">
        <f t="shared" si="15"/>
        <v>271.2</v>
      </c>
    </row>
    <row r="59" spans="1:23" x14ac:dyDescent="0.3">
      <c r="A59">
        <f t="shared" si="0"/>
        <v>3.75</v>
      </c>
      <c r="B59" s="2">
        <f t="shared" si="1"/>
        <v>83.949999999999989</v>
      </c>
      <c r="C59" s="2">
        <f t="shared" si="2"/>
        <v>116.72499999999999</v>
      </c>
      <c r="D59" s="2">
        <f t="shared" si="3"/>
        <v>138.57499999999999</v>
      </c>
      <c r="E59" s="2">
        <f t="shared" si="4"/>
        <v>159.85</v>
      </c>
      <c r="F59" s="2">
        <f t="shared" si="5"/>
        <v>186.29999999999998</v>
      </c>
      <c r="G59" s="2">
        <f t="shared" si="6"/>
        <v>206.42499999999998</v>
      </c>
      <c r="I59">
        <f t="shared" si="7"/>
        <v>3.75</v>
      </c>
      <c r="J59" s="2">
        <f t="shared" si="8"/>
        <v>335.79999999999995</v>
      </c>
      <c r="K59" s="2">
        <f t="shared" si="8"/>
        <v>466.9</v>
      </c>
      <c r="L59" s="2">
        <f t="shared" si="8"/>
        <v>554.29999999999995</v>
      </c>
      <c r="M59" s="2">
        <f t="shared" si="8"/>
        <v>639.4</v>
      </c>
      <c r="N59" s="2">
        <f t="shared" si="8"/>
        <v>745.19999999999993</v>
      </c>
      <c r="O59" s="2">
        <f t="shared" si="8"/>
        <v>825.69999999999993</v>
      </c>
      <c r="Q59">
        <f t="shared" si="9"/>
        <v>7.5</v>
      </c>
      <c r="R59" s="2">
        <f t="shared" si="10"/>
        <v>87.6</v>
      </c>
      <c r="S59" s="2">
        <f t="shared" si="11"/>
        <v>121.8</v>
      </c>
      <c r="T59" s="2">
        <f t="shared" si="12"/>
        <v>144.6</v>
      </c>
      <c r="U59" s="2">
        <f t="shared" si="13"/>
        <v>166.79999999999998</v>
      </c>
      <c r="V59" s="2">
        <f t="shared" si="14"/>
        <v>194.4</v>
      </c>
      <c r="W59" s="2">
        <f t="shared" si="15"/>
        <v>215.4</v>
      </c>
    </row>
    <row r="60" spans="1:23" x14ac:dyDescent="0.3">
      <c r="A60">
        <f t="shared" si="0"/>
        <v>5</v>
      </c>
      <c r="B60" s="2">
        <f t="shared" si="1"/>
        <v>70.724999999999994</v>
      </c>
      <c r="C60" s="2">
        <f t="shared" si="2"/>
        <v>99.474999999999994</v>
      </c>
      <c r="D60" s="2">
        <f t="shared" si="3"/>
        <v>118.44999999999999</v>
      </c>
      <c r="E60" s="2">
        <f t="shared" si="4"/>
        <v>136.85</v>
      </c>
      <c r="F60" s="2">
        <f t="shared" si="5"/>
        <v>159.85</v>
      </c>
      <c r="G60" s="2">
        <f t="shared" si="6"/>
        <v>177.1</v>
      </c>
      <c r="I60">
        <f t="shared" si="7"/>
        <v>5</v>
      </c>
      <c r="J60" s="2">
        <f t="shared" si="8"/>
        <v>282.89999999999998</v>
      </c>
      <c r="K60" s="2">
        <f t="shared" si="8"/>
        <v>397.9</v>
      </c>
      <c r="L60" s="2">
        <f t="shared" si="8"/>
        <v>473.79999999999995</v>
      </c>
      <c r="M60" s="2">
        <f t="shared" si="8"/>
        <v>547.4</v>
      </c>
      <c r="N60" s="2">
        <f t="shared" si="8"/>
        <v>639.4</v>
      </c>
      <c r="O60" s="2">
        <f t="shared" si="8"/>
        <v>708.4</v>
      </c>
      <c r="Q60">
        <f t="shared" si="9"/>
        <v>10</v>
      </c>
      <c r="R60" s="2">
        <f t="shared" si="10"/>
        <v>73.8</v>
      </c>
      <c r="S60" s="2">
        <f t="shared" si="11"/>
        <v>103.8</v>
      </c>
      <c r="T60" s="2">
        <f t="shared" si="12"/>
        <v>123.6</v>
      </c>
      <c r="U60" s="2">
        <f t="shared" si="13"/>
        <v>142.79999999999998</v>
      </c>
      <c r="V60" s="2">
        <f t="shared" si="14"/>
        <v>166.79999999999998</v>
      </c>
      <c r="W60" s="2">
        <f t="shared" si="15"/>
        <v>184.79999999999998</v>
      </c>
    </row>
    <row r="61" spans="1:23" x14ac:dyDescent="0.3">
      <c r="A61">
        <f t="shared" si="0"/>
        <v>7.5</v>
      </c>
      <c r="B61" s="2">
        <f t="shared" si="1"/>
        <v>55.199999999999996</v>
      </c>
      <c r="C61" s="2">
        <f t="shared" si="2"/>
        <v>78.199999999999989</v>
      </c>
      <c r="D61" s="2">
        <f t="shared" si="3"/>
        <v>93.149999999999991</v>
      </c>
      <c r="E61" s="2">
        <f t="shared" si="4"/>
        <v>108.1</v>
      </c>
      <c r="F61" s="2">
        <f t="shared" si="5"/>
        <v>127.64999999999999</v>
      </c>
      <c r="G61" s="2">
        <f t="shared" si="6"/>
        <v>142.6</v>
      </c>
      <c r="I61">
        <f t="shared" si="7"/>
        <v>7.5</v>
      </c>
      <c r="J61" s="2">
        <f t="shared" si="8"/>
        <v>220.79999999999998</v>
      </c>
      <c r="K61" s="2">
        <f t="shared" si="8"/>
        <v>312.79999999999995</v>
      </c>
      <c r="L61" s="2">
        <f t="shared" si="8"/>
        <v>372.59999999999997</v>
      </c>
      <c r="M61" s="2">
        <f t="shared" si="8"/>
        <v>432.4</v>
      </c>
      <c r="N61" s="2">
        <f t="shared" si="8"/>
        <v>510.59999999999997</v>
      </c>
      <c r="O61" s="2">
        <f t="shared" si="8"/>
        <v>570.4</v>
      </c>
      <c r="Q61">
        <f t="shared" si="9"/>
        <v>15</v>
      </c>
      <c r="R61" s="2">
        <f t="shared" si="10"/>
        <v>57.599999999999994</v>
      </c>
      <c r="S61" s="2">
        <f t="shared" si="11"/>
        <v>81.599999999999994</v>
      </c>
      <c r="T61" s="2">
        <f t="shared" si="12"/>
        <v>97.2</v>
      </c>
      <c r="U61" s="2">
        <f t="shared" si="13"/>
        <v>112.8</v>
      </c>
      <c r="V61" s="2">
        <f t="shared" si="14"/>
        <v>133.19999999999999</v>
      </c>
      <c r="W61" s="2">
        <f t="shared" si="15"/>
        <v>148.79999999999998</v>
      </c>
    </row>
    <row r="62" spans="1:23" x14ac:dyDescent="0.3">
      <c r="A62">
        <f t="shared" si="0"/>
        <v>10</v>
      </c>
      <c r="B62" s="2">
        <f t="shared" si="1"/>
        <v>45.424999999999997</v>
      </c>
      <c r="C62" s="2">
        <f t="shared" si="2"/>
        <v>64.399999999999991</v>
      </c>
      <c r="D62" s="2">
        <f t="shared" si="3"/>
        <v>77.625</v>
      </c>
      <c r="E62" s="2">
        <f t="shared" si="4"/>
        <v>90.274999999999991</v>
      </c>
      <c r="F62" s="2">
        <f t="shared" si="5"/>
        <v>107.52499999999999</v>
      </c>
      <c r="G62" s="2">
        <f t="shared" si="6"/>
        <v>120.74999999999999</v>
      </c>
      <c r="I62">
        <f t="shared" si="7"/>
        <v>10</v>
      </c>
      <c r="J62" s="2">
        <f t="shared" si="8"/>
        <v>181.7</v>
      </c>
      <c r="K62" s="2">
        <f t="shared" si="8"/>
        <v>257.59999999999997</v>
      </c>
      <c r="L62" s="2">
        <f t="shared" si="8"/>
        <v>310.5</v>
      </c>
      <c r="M62" s="2">
        <f t="shared" si="8"/>
        <v>361.09999999999997</v>
      </c>
      <c r="N62" s="2">
        <f t="shared" si="8"/>
        <v>430.09999999999997</v>
      </c>
      <c r="O62" s="2">
        <f t="shared" si="8"/>
        <v>482.99999999999994</v>
      </c>
      <c r="Q62">
        <f t="shared" si="9"/>
        <v>20</v>
      </c>
      <c r="R62" s="2">
        <f t="shared" si="10"/>
        <v>47.4</v>
      </c>
      <c r="S62" s="2">
        <f t="shared" si="11"/>
        <v>67.2</v>
      </c>
      <c r="T62" s="2">
        <f t="shared" si="12"/>
        <v>81</v>
      </c>
      <c r="U62" s="2">
        <f t="shared" si="13"/>
        <v>94.2</v>
      </c>
      <c r="V62" s="2">
        <f t="shared" si="14"/>
        <v>112.2</v>
      </c>
      <c r="W62" s="2">
        <f t="shared" si="15"/>
        <v>126</v>
      </c>
    </row>
    <row r="63" spans="1:23" x14ac:dyDescent="0.3">
      <c r="A63">
        <f t="shared" si="0"/>
        <v>15</v>
      </c>
      <c r="B63" s="2">
        <f t="shared" si="1"/>
        <v>33.924999999999997</v>
      </c>
      <c r="C63" s="2">
        <f t="shared" si="2"/>
        <v>48.3</v>
      </c>
      <c r="D63" s="2">
        <f t="shared" si="3"/>
        <v>58.074999999999996</v>
      </c>
      <c r="E63" s="2">
        <f t="shared" si="4"/>
        <v>68.424999999999997</v>
      </c>
      <c r="F63" s="2">
        <f t="shared" si="5"/>
        <v>82.224999999999994</v>
      </c>
      <c r="G63" s="2">
        <f t="shared" si="6"/>
        <v>92.574999999999989</v>
      </c>
      <c r="I63">
        <f t="shared" si="7"/>
        <v>15</v>
      </c>
      <c r="J63" s="2">
        <f t="shared" si="8"/>
        <v>135.69999999999999</v>
      </c>
      <c r="K63" s="2">
        <f t="shared" si="8"/>
        <v>193.2</v>
      </c>
      <c r="L63" s="2">
        <f t="shared" si="8"/>
        <v>232.29999999999998</v>
      </c>
      <c r="M63" s="2">
        <f t="shared" si="8"/>
        <v>273.7</v>
      </c>
      <c r="N63" s="2">
        <f t="shared" si="8"/>
        <v>328.9</v>
      </c>
      <c r="O63" s="2">
        <f t="shared" si="8"/>
        <v>370.29999999999995</v>
      </c>
      <c r="Q63">
        <f t="shared" si="9"/>
        <v>30</v>
      </c>
      <c r="R63" s="2">
        <f t="shared" si="10"/>
        <v>35.4</v>
      </c>
      <c r="S63" s="2">
        <f t="shared" si="11"/>
        <v>50.4</v>
      </c>
      <c r="T63" s="2">
        <f t="shared" si="12"/>
        <v>60.599999999999994</v>
      </c>
      <c r="U63" s="2">
        <f t="shared" si="13"/>
        <v>71.399999999999991</v>
      </c>
      <c r="V63" s="2">
        <f t="shared" si="14"/>
        <v>85.8</v>
      </c>
      <c r="W63" s="2">
        <f t="shared" si="15"/>
        <v>96.6</v>
      </c>
    </row>
    <row r="64" spans="1:23" x14ac:dyDescent="0.3">
      <c r="A64">
        <f t="shared" si="0"/>
        <v>22.5</v>
      </c>
      <c r="B64" s="2">
        <f t="shared" si="1"/>
        <v>25.299999999999997</v>
      </c>
      <c r="C64" s="2">
        <f t="shared" si="2"/>
        <v>35.074999999999996</v>
      </c>
      <c r="D64" s="2">
        <f t="shared" si="3"/>
        <v>42.55</v>
      </c>
      <c r="E64" s="2">
        <f t="shared" si="4"/>
        <v>50.024999999999999</v>
      </c>
      <c r="F64" s="2">
        <f t="shared" si="5"/>
        <v>60.374999999999993</v>
      </c>
      <c r="G64" s="2">
        <f t="shared" si="6"/>
        <v>68.424999999999997</v>
      </c>
      <c r="I64">
        <f t="shared" si="7"/>
        <v>22.5</v>
      </c>
      <c r="J64" s="2">
        <f t="shared" si="8"/>
        <v>101.19999999999999</v>
      </c>
      <c r="K64" s="2">
        <f t="shared" si="8"/>
        <v>140.29999999999998</v>
      </c>
      <c r="L64" s="2">
        <f t="shared" si="8"/>
        <v>170.2</v>
      </c>
      <c r="M64" s="2">
        <f t="shared" si="8"/>
        <v>200.1</v>
      </c>
      <c r="N64" s="2">
        <f t="shared" si="8"/>
        <v>241.49999999999997</v>
      </c>
      <c r="O64" s="2">
        <f t="shared" si="8"/>
        <v>273.7</v>
      </c>
      <c r="Q64">
        <f t="shared" si="9"/>
        <v>45</v>
      </c>
      <c r="R64" s="2">
        <f t="shared" si="10"/>
        <v>26.4</v>
      </c>
      <c r="S64" s="2">
        <f t="shared" si="11"/>
        <v>36.6</v>
      </c>
      <c r="T64" s="2">
        <f t="shared" si="12"/>
        <v>44.4</v>
      </c>
      <c r="U64" s="2">
        <f t="shared" si="13"/>
        <v>52.199999999999996</v>
      </c>
      <c r="V64" s="2">
        <f t="shared" si="14"/>
        <v>63</v>
      </c>
      <c r="W64" s="2">
        <f t="shared" si="15"/>
        <v>71.399999999999991</v>
      </c>
    </row>
    <row r="65" spans="1:23" x14ac:dyDescent="0.3">
      <c r="A65">
        <f t="shared" si="0"/>
        <v>30</v>
      </c>
      <c r="B65" s="2">
        <f t="shared" si="1"/>
        <v>20.125</v>
      </c>
      <c r="C65" s="2">
        <f t="shared" si="2"/>
        <v>27.599999999999998</v>
      </c>
      <c r="D65" s="2">
        <f t="shared" si="3"/>
        <v>33.349999999999994</v>
      </c>
      <c r="E65" s="2">
        <f t="shared" si="4"/>
        <v>39.099999999999994</v>
      </c>
      <c r="F65" s="2">
        <f t="shared" si="5"/>
        <v>47.724999999999994</v>
      </c>
      <c r="G65" s="2">
        <f t="shared" si="6"/>
        <v>54.05</v>
      </c>
      <c r="I65">
        <f t="shared" si="7"/>
        <v>30</v>
      </c>
      <c r="J65" s="2">
        <f t="shared" si="8"/>
        <v>80.5</v>
      </c>
      <c r="K65" s="2">
        <f t="shared" si="8"/>
        <v>110.39999999999999</v>
      </c>
      <c r="L65" s="2">
        <f t="shared" si="8"/>
        <v>133.39999999999998</v>
      </c>
      <c r="M65" s="2">
        <f t="shared" si="8"/>
        <v>156.39999999999998</v>
      </c>
      <c r="N65" s="2">
        <f t="shared" si="8"/>
        <v>190.89999999999998</v>
      </c>
      <c r="O65" s="2">
        <f t="shared" si="8"/>
        <v>216.2</v>
      </c>
      <c r="Q65">
        <f t="shared" si="9"/>
        <v>60</v>
      </c>
      <c r="R65" s="2">
        <f t="shared" si="10"/>
        <v>21</v>
      </c>
      <c r="S65" s="2">
        <f t="shared" si="11"/>
        <v>28.799999999999997</v>
      </c>
      <c r="T65" s="2">
        <f t="shared" si="12"/>
        <v>34.799999999999997</v>
      </c>
      <c r="U65" s="2">
        <f t="shared" si="13"/>
        <v>40.799999999999997</v>
      </c>
      <c r="V65" s="2">
        <f t="shared" si="14"/>
        <v>49.8</v>
      </c>
      <c r="W65" s="2">
        <f t="shared" si="15"/>
        <v>56.4</v>
      </c>
    </row>
    <row r="66" spans="1:23" x14ac:dyDescent="0.3">
      <c r="A66">
        <f t="shared" si="0"/>
        <v>37.5</v>
      </c>
      <c r="B66" s="2">
        <f t="shared" si="1"/>
        <v>16.674999999999997</v>
      </c>
      <c r="C66" s="2">
        <f t="shared" si="2"/>
        <v>23</v>
      </c>
      <c r="D66" s="2">
        <f t="shared" si="3"/>
        <v>27.599999999999998</v>
      </c>
      <c r="E66" s="2">
        <f t="shared" si="4"/>
        <v>32.199999999999996</v>
      </c>
      <c r="F66" s="2">
        <f t="shared" si="5"/>
        <v>39.099999999999994</v>
      </c>
      <c r="G66" s="2">
        <f t="shared" si="6"/>
        <v>44.849999999999994</v>
      </c>
      <c r="I66">
        <f t="shared" si="7"/>
        <v>37.5</v>
      </c>
      <c r="J66" s="2">
        <f t="shared" si="8"/>
        <v>66.699999999999989</v>
      </c>
      <c r="K66" s="2">
        <f t="shared" si="8"/>
        <v>92</v>
      </c>
      <c r="L66" s="2">
        <f t="shared" si="8"/>
        <v>110.39999999999999</v>
      </c>
      <c r="M66" s="2">
        <f t="shared" si="8"/>
        <v>128.79999999999998</v>
      </c>
      <c r="N66" s="2">
        <f t="shared" si="8"/>
        <v>156.39999999999998</v>
      </c>
      <c r="O66" s="2">
        <f t="shared" si="8"/>
        <v>179.39999999999998</v>
      </c>
      <c r="Q66">
        <f t="shared" si="9"/>
        <v>75</v>
      </c>
      <c r="R66" s="2">
        <f t="shared" si="10"/>
        <v>17.399999999999999</v>
      </c>
      <c r="S66" s="2">
        <f t="shared" si="11"/>
        <v>24</v>
      </c>
      <c r="T66" s="2">
        <f t="shared" si="12"/>
        <v>28.799999999999997</v>
      </c>
      <c r="U66" s="2">
        <f t="shared" si="13"/>
        <v>33.6</v>
      </c>
      <c r="V66" s="2">
        <f t="shared" si="14"/>
        <v>40.799999999999997</v>
      </c>
      <c r="W66" s="2">
        <f t="shared" si="15"/>
        <v>46.8</v>
      </c>
    </row>
    <row r="67" spans="1:23" x14ac:dyDescent="0.3">
      <c r="A67">
        <f t="shared" si="0"/>
        <v>45</v>
      </c>
      <c r="B67" s="2">
        <f t="shared" si="1"/>
        <v>14.374999999999998</v>
      </c>
      <c r="C67" s="2">
        <f t="shared" si="2"/>
        <v>19.549999999999997</v>
      </c>
      <c r="D67" s="2">
        <f t="shared" si="3"/>
        <v>23.574999999999999</v>
      </c>
      <c r="E67" s="2">
        <f t="shared" si="4"/>
        <v>27.599999999999998</v>
      </c>
      <c r="F67" s="2">
        <f t="shared" si="5"/>
        <v>33.349999999999994</v>
      </c>
      <c r="G67" s="2">
        <f t="shared" si="6"/>
        <v>37.949999999999996</v>
      </c>
      <c r="I67">
        <f t="shared" si="7"/>
        <v>45</v>
      </c>
      <c r="J67" s="2">
        <f t="shared" ref="J67:O76" si="16">+I30*2.3</f>
        <v>57.499999999999993</v>
      </c>
      <c r="K67" s="2">
        <f t="shared" si="16"/>
        <v>78.199999999999989</v>
      </c>
      <c r="L67" s="2">
        <f t="shared" si="16"/>
        <v>94.3</v>
      </c>
      <c r="M67" s="2">
        <f t="shared" si="16"/>
        <v>110.39999999999999</v>
      </c>
      <c r="N67" s="2">
        <f t="shared" si="16"/>
        <v>133.39999999999998</v>
      </c>
      <c r="O67" s="2">
        <f t="shared" si="16"/>
        <v>151.79999999999998</v>
      </c>
      <c r="Q67">
        <f t="shared" si="9"/>
        <v>90</v>
      </c>
      <c r="R67" s="2">
        <f t="shared" si="10"/>
        <v>15</v>
      </c>
      <c r="S67" s="2">
        <f t="shared" si="11"/>
        <v>20.399999999999999</v>
      </c>
      <c r="T67" s="2">
        <f t="shared" si="12"/>
        <v>24.599999999999998</v>
      </c>
      <c r="U67" s="2">
        <f t="shared" si="13"/>
        <v>28.799999999999997</v>
      </c>
      <c r="V67" s="2">
        <f t="shared" si="14"/>
        <v>34.799999999999997</v>
      </c>
      <c r="W67" s="2">
        <f t="shared" si="15"/>
        <v>39.6</v>
      </c>
    </row>
    <row r="68" spans="1:23" x14ac:dyDescent="0.3">
      <c r="A68">
        <f t="shared" si="0"/>
        <v>60</v>
      </c>
      <c r="B68" s="2">
        <f t="shared" si="1"/>
        <v>10.924999999999999</v>
      </c>
      <c r="C68" s="2">
        <f t="shared" si="2"/>
        <v>14.95</v>
      </c>
      <c r="D68" s="2">
        <f t="shared" si="3"/>
        <v>17.824999999999999</v>
      </c>
      <c r="E68" s="2">
        <f t="shared" si="4"/>
        <v>21.274999999999999</v>
      </c>
      <c r="F68" s="2">
        <f t="shared" si="5"/>
        <v>25.874999999999996</v>
      </c>
      <c r="G68" s="2">
        <f t="shared" si="6"/>
        <v>29.324999999999999</v>
      </c>
      <c r="I68">
        <f t="shared" si="7"/>
        <v>60</v>
      </c>
      <c r="J68" s="2">
        <f t="shared" si="16"/>
        <v>43.699999999999996</v>
      </c>
      <c r="K68" s="2">
        <f t="shared" si="16"/>
        <v>59.8</v>
      </c>
      <c r="L68" s="2">
        <f t="shared" si="16"/>
        <v>71.3</v>
      </c>
      <c r="M68" s="2">
        <f t="shared" si="16"/>
        <v>85.1</v>
      </c>
      <c r="N68" s="2">
        <f t="shared" si="16"/>
        <v>103.49999999999999</v>
      </c>
      <c r="O68" s="2">
        <f t="shared" si="16"/>
        <v>117.3</v>
      </c>
      <c r="Q68">
        <f t="shared" si="9"/>
        <v>120</v>
      </c>
      <c r="R68" s="2">
        <f t="shared" si="10"/>
        <v>11.4</v>
      </c>
      <c r="S68" s="2">
        <f t="shared" si="11"/>
        <v>15.6</v>
      </c>
      <c r="T68" s="2">
        <f t="shared" si="12"/>
        <v>18.599999999999998</v>
      </c>
      <c r="U68" s="2">
        <f t="shared" si="13"/>
        <v>22.2</v>
      </c>
      <c r="V68" s="2">
        <f t="shared" si="14"/>
        <v>27</v>
      </c>
      <c r="W68" s="2">
        <f t="shared" si="15"/>
        <v>30.599999999999998</v>
      </c>
    </row>
    <row r="69" spans="1:23" x14ac:dyDescent="0.3">
      <c r="A69">
        <f t="shared" si="0"/>
        <v>75</v>
      </c>
      <c r="B69" s="2">
        <f t="shared" si="1"/>
        <v>9.1999999999999993</v>
      </c>
      <c r="C69" s="2">
        <f t="shared" si="2"/>
        <v>12.649999999999999</v>
      </c>
      <c r="D69" s="2">
        <f t="shared" si="3"/>
        <v>14.95</v>
      </c>
      <c r="E69" s="2">
        <f t="shared" si="4"/>
        <v>17.25</v>
      </c>
      <c r="F69" s="2">
        <f t="shared" si="5"/>
        <v>20.7</v>
      </c>
      <c r="G69" s="2">
        <f t="shared" si="6"/>
        <v>23.574999999999999</v>
      </c>
      <c r="I69">
        <f t="shared" si="7"/>
        <v>75</v>
      </c>
      <c r="J69" s="2">
        <f t="shared" si="16"/>
        <v>36.799999999999997</v>
      </c>
      <c r="K69" s="2">
        <f t="shared" si="16"/>
        <v>50.599999999999994</v>
      </c>
      <c r="L69" s="2">
        <f t="shared" si="16"/>
        <v>59.8</v>
      </c>
      <c r="M69" s="2">
        <f t="shared" si="16"/>
        <v>69</v>
      </c>
      <c r="N69" s="2">
        <f t="shared" si="16"/>
        <v>82.8</v>
      </c>
      <c r="O69" s="2">
        <f t="shared" si="16"/>
        <v>94.3</v>
      </c>
      <c r="Q69">
        <f t="shared" si="9"/>
        <v>150</v>
      </c>
      <c r="R69" s="2">
        <f t="shared" si="10"/>
        <v>9.6</v>
      </c>
      <c r="S69" s="2">
        <f t="shared" si="11"/>
        <v>13.2</v>
      </c>
      <c r="T69" s="2">
        <f t="shared" si="12"/>
        <v>15.6</v>
      </c>
      <c r="U69" s="2">
        <f t="shared" si="13"/>
        <v>18</v>
      </c>
      <c r="V69" s="2">
        <f t="shared" si="14"/>
        <v>21.599999999999998</v>
      </c>
      <c r="W69" s="2">
        <f t="shared" si="15"/>
        <v>24.599999999999998</v>
      </c>
    </row>
    <row r="70" spans="1:23" x14ac:dyDescent="0.3">
      <c r="A70">
        <f t="shared" si="0"/>
        <v>90</v>
      </c>
      <c r="B70" s="2">
        <f t="shared" si="1"/>
        <v>7.7624999999999993</v>
      </c>
      <c r="C70" s="2">
        <f t="shared" si="2"/>
        <v>10.35</v>
      </c>
      <c r="D70" s="2">
        <f t="shared" si="3"/>
        <v>12.649999999999999</v>
      </c>
      <c r="E70" s="2">
        <f t="shared" si="4"/>
        <v>14.95</v>
      </c>
      <c r="F70" s="2">
        <f t="shared" si="5"/>
        <v>17.824999999999999</v>
      </c>
      <c r="G70" s="2">
        <f t="shared" si="6"/>
        <v>20.125</v>
      </c>
      <c r="I70">
        <f t="shared" si="7"/>
        <v>90</v>
      </c>
      <c r="J70" s="2">
        <f t="shared" si="16"/>
        <v>31.049999999999997</v>
      </c>
      <c r="K70" s="2">
        <f t="shared" si="16"/>
        <v>41.4</v>
      </c>
      <c r="L70" s="2">
        <f t="shared" si="16"/>
        <v>50.599999999999994</v>
      </c>
      <c r="M70" s="2">
        <f t="shared" si="16"/>
        <v>59.8</v>
      </c>
      <c r="N70" s="2">
        <f t="shared" si="16"/>
        <v>71.3</v>
      </c>
      <c r="O70" s="2">
        <f t="shared" si="16"/>
        <v>80.5</v>
      </c>
      <c r="Q70">
        <f t="shared" si="9"/>
        <v>180</v>
      </c>
      <c r="R70" s="2">
        <f t="shared" si="10"/>
        <v>8.1</v>
      </c>
      <c r="S70" s="2">
        <f t="shared" si="11"/>
        <v>10.799999999999999</v>
      </c>
      <c r="T70" s="2">
        <f t="shared" si="12"/>
        <v>13.2</v>
      </c>
      <c r="U70" s="2">
        <f t="shared" si="13"/>
        <v>15.6</v>
      </c>
      <c r="V70" s="2">
        <f t="shared" si="14"/>
        <v>18.599999999999998</v>
      </c>
      <c r="W70" s="2">
        <f t="shared" si="15"/>
        <v>21</v>
      </c>
    </row>
    <row r="71" spans="1:23" x14ac:dyDescent="0.3">
      <c r="A71">
        <f t="shared" si="0"/>
        <v>120</v>
      </c>
      <c r="B71" s="2">
        <f t="shared" si="1"/>
        <v>6.152499999999999</v>
      </c>
      <c r="C71" s="2">
        <f t="shared" si="2"/>
        <v>8.2799999999999994</v>
      </c>
      <c r="D71" s="2">
        <f t="shared" si="3"/>
        <v>9.7749999999999986</v>
      </c>
      <c r="E71" s="2">
        <f t="shared" si="4"/>
        <v>11.5</v>
      </c>
      <c r="F71" s="2">
        <f t="shared" si="5"/>
        <v>13.799999999999999</v>
      </c>
      <c r="G71" s="2">
        <f t="shared" si="6"/>
        <v>15.524999999999999</v>
      </c>
      <c r="I71">
        <f t="shared" si="7"/>
        <v>120</v>
      </c>
      <c r="J71" s="2">
        <f t="shared" si="16"/>
        <v>24.609999999999996</v>
      </c>
      <c r="K71" s="2">
        <f t="shared" si="16"/>
        <v>33.119999999999997</v>
      </c>
      <c r="L71" s="2">
        <f t="shared" si="16"/>
        <v>39.099999999999994</v>
      </c>
      <c r="M71" s="2">
        <f t="shared" si="16"/>
        <v>46</v>
      </c>
      <c r="N71" s="2">
        <f t="shared" si="16"/>
        <v>55.199999999999996</v>
      </c>
      <c r="O71" s="2">
        <f t="shared" si="16"/>
        <v>62.099999999999994</v>
      </c>
      <c r="Q71">
        <f t="shared" si="9"/>
        <v>240</v>
      </c>
      <c r="R71" s="2">
        <f t="shared" si="10"/>
        <v>6.419999999999999</v>
      </c>
      <c r="S71" s="2">
        <f t="shared" si="11"/>
        <v>8.64</v>
      </c>
      <c r="T71" s="2">
        <f t="shared" si="12"/>
        <v>10.199999999999999</v>
      </c>
      <c r="U71" s="2">
        <f t="shared" si="13"/>
        <v>12</v>
      </c>
      <c r="V71" s="2">
        <f t="shared" si="14"/>
        <v>14.399999999999999</v>
      </c>
      <c r="W71" s="2">
        <f t="shared" si="15"/>
        <v>16.2</v>
      </c>
    </row>
    <row r="72" spans="1:23" x14ac:dyDescent="0.3">
      <c r="A72">
        <f t="shared" si="0"/>
        <v>150</v>
      </c>
      <c r="B72" s="2">
        <f t="shared" si="1"/>
        <v>5.1174999999999997</v>
      </c>
      <c r="C72" s="2">
        <f t="shared" si="2"/>
        <v>6.8999999999999995</v>
      </c>
      <c r="D72" s="2">
        <f t="shared" si="3"/>
        <v>8.1649999999999991</v>
      </c>
      <c r="E72" s="2">
        <f t="shared" si="4"/>
        <v>9.4299999999999979</v>
      </c>
      <c r="F72" s="2">
        <f t="shared" si="5"/>
        <v>11.5</v>
      </c>
      <c r="G72" s="2">
        <f t="shared" si="6"/>
        <v>12.649999999999999</v>
      </c>
      <c r="I72">
        <f t="shared" si="7"/>
        <v>150</v>
      </c>
      <c r="J72" s="2">
        <f t="shared" si="16"/>
        <v>20.47</v>
      </c>
      <c r="K72" s="2">
        <f t="shared" si="16"/>
        <v>27.599999999999998</v>
      </c>
      <c r="L72" s="2">
        <f t="shared" si="16"/>
        <v>32.659999999999997</v>
      </c>
      <c r="M72" s="2">
        <f t="shared" si="16"/>
        <v>37.719999999999992</v>
      </c>
      <c r="N72" s="2">
        <f t="shared" si="16"/>
        <v>46</v>
      </c>
      <c r="O72" s="2">
        <f t="shared" si="16"/>
        <v>50.599999999999994</v>
      </c>
      <c r="Q72">
        <f t="shared" si="9"/>
        <v>300</v>
      </c>
      <c r="R72" s="2">
        <f t="shared" si="10"/>
        <v>5.34</v>
      </c>
      <c r="S72" s="2">
        <f t="shared" si="11"/>
        <v>7.1999999999999993</v>
      </c>
      <c r="T72" s="2">
        <f t="shared" si="12"/>
        <v>8.52</v>
      </c>
      <c r="U72" s="2">
        <f t="shared" si="13"/>
        <v>9.8399999999999981</v>
      </c>
      <c r="V72" s="2">
        <f t="shared" si="14"/>
        <v>12</v>
      </c>
      <c r="W72" s="2">
        <f t="shared" si="15"/>
        <v>13.2</v>
      </c>
    </row>
    <row r="73" spans="1:23" x14ac:dyDescent="0.3">
      <c r="A73">
        <f t="shared" si="0"/>
        <v>180</v>
      </c>
      <c r="B73" s="2">
        <f t="shared" si="1"/>
        <v>4.4274999999999993</v>
      </c>
      <c r="C73" s="2">
        <f t="shared" si="2"/>
        <v>5.1174999999999997</v>
      </c>
      <c r="D73" s="2">
        <f t="shared" si="3"/>
        <v>7.0724999999999998</v>
      </c>
      <c r="E73" s="2">
        <f t="shared" si="4"/>
        <v>8.1649999999999991</v>
      </c>
      <c r="F73" s="2">
        <f t="shared" si="5"/>
        <v>9.7749999999999986</v>
      </c>
      <c r="G73" s="2">
        <f t="shared" si="6"/>
        <v>10.924999999999999</v>
      </c>
      <c r="I73">
        <f t="shared" si="7"/>
        <v>180</v>
      </c>
      <c r="J73" s="2">
        <f t="shared" si="16"/>
        <v>17.709999999999997</v>
      </c>
      <c r="K73" s="2">
        <f t="shared" si="16"/>
        <v>20.47</v>
      </c>
      <c r="L73" s="2">
        <f t="shared" si="16"/>
        <v>28.29</v>
      </c>
      <c r="M73" s="2">
        <f t="shared" si="16"/>
        <v>32.659999999999997</v>
      </c>
      <c r="N73" s="2">
        <f t="shared" si="16"/>
        <v>39.099999999999994</v>
      </c>
      <c r="O73" s="2">
        <f t="shared" si="16"/>
        <v>43.699999999999996</v>
      </c>
      <c r="Q73">
        <f t="shared" si="9"/>
        <v>360</v>
      </c>
      <c r="R73" s="2">
        <f t="shared" si="10"/>
        <v>4.62</v>
      </c>
      <c r="S73" s="2">
        <f t="shared" si="11"/>
        <v>5.34</v>
      </c>
      <c r="T73" s="2">
        <f t="shared" si="12"/>
        <v>7.38</v>
      </c>
      <c r="U73" s="2">
        <f t="shared" si="13"/>
        <v>8.52</v>
      </c>
      <c r="V73" s="2">
        <f t="shared" si="14"/>
        <v>10.199999999999999</v>
      </c>
      <c r="W73" s="2">
        <f t="shared" si="15"/>
        <v>11.4</v>
      </c>
    </row>
    <row r="74" spans="1:23" x14ac:dyDescent="0.3">
      <c r="A74">
        <f t="shared" si="0"/>
        <v>270</v>
      </c>
      <c r="B74" s="2">
        <f t="shared" si="1"/>
        <v>3.3349999999999995</v>
      </c>
      <c r="C74" s="2">
        <f t="shared" si="2"/>
        <v>4.4274999999999993</v>
      </c>
      <c r="D74" s="2">
        <f t="shared" si="3"/>
        <v>5.232499999999999</v>
      </c>
      <c r="E74" s="2">
        <f t="shared" si="4"/>
        <v>6.0374999999999996</v>
      </c>
      <c r="F74" s="2">
        <f t="shared" si="5"/>
        <v>7.13</v>
      </c>
      <c r="G74" s="2">
        <f t="shared" si="6"/>
        <v>8.0499999999999989</v>
      </c>
      <c r="I74">
        <f t="shared" si="7"/>
        <v>270</v>
      </c>
      <c r="J74" s="2">
        <f t="shared" si="16"/>
        <v>13.339999999999998</v>
      </c>
      <c r="K74" s="2">
        <f t="shared" si="16"/>
        <v>17.709999999999997</v>
      </c>
      <c r="L74" s="2">
        <f t="shared" si="16"/>
        <v>20.929999999999996</v>
      </c>
      <c r="M74" s="2">
        <f t="shared" si="16"/>
        <v>24.15</v>
      </c>
      <c r="N74" s="2">
        <f t="shared" si="16"/>
        <v>28.52</v>
      </c>
      <c r="O74" s="2">
        <f t="shared" si="16"/>
        <v>32.199999999999996</v>
      </c>
      <c r="Q74">
        <f t="shared" si="9"/>
        <v>540</v>
      </c>
      <c r="R74" s="2">
        <f t="shared" si="10"/>
        <v>3.48</v>
      </c>
      <c r="S74" s="2">
        <f t="shared" si="11"/>
        <v>4.62</v>
      </c>
      <c r="T74" s="2">
        <f t="shared" si="12"/>
        <v>5.46</v>
      </c>
      <c r="U74" s="2">
        <f t="shared" si="13"/>
        <v>6.3</v>
      </c>
      <c r="V74" s="2">
        <f t="shared" si="14"/>
        <v>7.4399999999999995</v>
      </c>
      <c r="W74" s="2">
        <f t="shared" si="15"/>
        <v>8.4</v>
      </c>
    </row>
    <row r="75" spans="1:23" x14ac:dyDescent="0.3">
      <c r="A75">
        <f t="shared" si="0"/>
        <v>360</v>
      </c>
      <c r="B75" s="2">
        <f t="shared" si="1"/>
        <v>2.7024999999999997</v>
      </c>
      <c r="C75" s="2">
        <f t="shared" si="2"/>
        <v>3.6799999999999997</v>
      </c>
      <c r="D75" s="2">
        <f t="shared" si="3"/>
        <v>4.3125</v>
      </c>
      <c r="E75" s="2">
        <f t="shared" si="4"/>
        <v>5.0024999999999995</v>
      </c>
      <c r="F75" s="2">
        <f t="shared" si="5"/>
        <v>5.8649999999999993</v>
      </c>
      <c r="G75" s="2">
        <f t="shared" si="6"/>
        <v>6.6124999999999998</v>
      </c>
      <c r="I75">
        <f t="shared" si="7"/>
        <v>360</v>
      </c>
      <c r="J75" s="2">
        <f t="shared" si="16"/>
        <v>10.809999999999999</v>
      </c>
      <c r="K75" s="2">
        <f t="shared" si="16"/>
        <v>14.719999999999999</v>
      </c>
      <c r="L75" s="2">
        <f t="shared" si="16"/>
        <v>17.25</v>
      </c>
      <c r="M75" s="2">
        <f t="shared" si="16"/>
        <v>20.009999999999998</v>
      </c>
      <c r="N75" s="2">
        <f t="shared" si="16"/>
        <v>23.459999999999997</v>
      </c>
      <c r="O75" s="2">
        <f t="shared" si="16"/>
        <v>26.45</v>
      </c>
      <c r="Q75">
        <f t="shared" si="9"/>
        <v>720</v>
      </c>
      <c r="R75" s="2">
        <f t="shared" si="10"/>
        <v>2.82</v>
      </c>
      <c r="S75" s="2">
        <f t="shared" si="11"/>
        <v>3.84</v>
      </c>
      <c r="T75" s="2">
        <f t="shared" si="12"/>
        <v>4.5</v>
      </c>
      <c r="U75" s="2">
        <f t="shared" si="13"/>
        <v>5.22</v>
      </c>
      <c r="V75" s="2">
        <f t="shared" si="14"/>
        <v>6.1199999999999992</v>
      </c>
      <c r="W75" s="2">
        <f t="shared" si="15"/>
        <v>6.8999999999999995</v>
      </c>
    </row>
    <row r="76" spans="1:23" x14ac:dyDescent="0.3">
      <c r="A76">
        <f t="shared" si="0"/>
        <v>720</v>
      </c>
      <c r="B76" s="2">
        <f t="shared" si="1"/>
        <v>1.7249999999999999</v>
      </c>
      <c r="C76" s="2">
        <f t="shared" si="2"/>
        <v>2.2999999999999998</v>
      </c>
      <c r="D76" s="2">
        <f t="shared" si="3"/>
        <v>2.76</v>
      </c>
      <c r="E76" s="2">
        <f t="shared" si="4"/>
        <v>3.1624999999999996</v>
      </c>
      <c r="F76" s="2">
        <f t="shared" si="5"/>
        <v>3.7374999999999998</v>
      </c>
      <c r="G76" s="2">
        <f t="shared" si="6"/>
        <v>4.1974999999999998</v>
      </c>
      <c r="I76">
        <f t="shared" si="7"/>
        <v>720</v>
      </c>
      <c r="J76" s="2">
        <f t="shared" si="16"/>
        <v>6.8999999999999995</v>
      </c>
      <c r="K76" s="2">
        <f t="shared" si="16"/>
        <v>9.1999999999999993</v>
      </c>
      <c r="L76" s="2">
        <f t="shared" si="16"/>
        <v>11.04</v>
      </c>
      <c r="M76" s="2">
        <f t="shared" si="16"/>
        <v>12.649999999999999</v>
      </c>
      <c r="N76" s="2">
        <f t="shared" si="16"/>
        <v>14.95</v>
      </c>
      <c r="O76" s="2">
        <f t="shared" si="16"/>
        <v>16.79</v>
      </c>
      <c r="Q76">
        <f t="shared" si="9"/>
        <v>1440</v>
      </c>
      <c r="R76" s="2">
        <f t="shared" si="10"/>
        <v>1.7999999999999998</v>
      </c>
      <c r="S76" s="2">
        <f t="shared" si="11"/>
        <v>2.4</v>
      </c>
      <c r="T76" s="2">
        <f t="shared" si="12"/>
        <v>2.88</v>
      </c>
      <c r="U76" s="2">
        <f t="shared" si="13"/>
        <v>3.3</v>
      </c>
      <c r="V76" s="2">
        <f t="shared" si="14"/>
        <v>3.9</v>
      </c>
      <c r="W76" s="2">
        <f t="shared" si="15"/>
        <v>4.38</v>
      </c>
    </row>
    <row r="77" spans="1:23" x14ac:dyDescent="0.3">
      <c r="A77" s="9">
        <f t="shared" si="0"/>
        <v>1080</v>
      </c>
      <c r="B77" s="14">
        <f t="shared" si="1"/>
        <v>1.2649999999999999</v>
      </c>
      <c r="C77" s="14">
        <f t="shared" si="2"/>
        <v>1.7249999999999999</v>
      </c>
      <c r="D77" s="14">
        <f t="shared" si="3"/>
        <v>2.0699999999999998</v>
      </c>
      <c r="E77" s="14">
        <f t="shared" si="4"/>
        <v>2.3574999999999995</v>
      </c>
      <c r="F77" s="14">
        <f t="shared" si="5"/>
        <v>2.8174999999999999</v>
      </c>
      <c r="G77" s="14">
        <f t="shared" si="6"/>
        <v>3.1624999999999996</v>
      </c>
      <c r="I77" s="9">
        <f t="shared" si="7"/>
        <v>1080</v>
      </c>
      <c r="J77" s="14">
        <f t="shared" ref="J77:O86" si="17">+I40*2.3</f>
        <v>5.0599999999999996</v>
      </c>
      <c r="K77" s="14">
        <f t="shared" si="17"/>
        <v>6.8999999999999995</v>
      </c>
      <c r="L77" s="14">
        <f t="shared" si="17"/>
        <v>8.2799999999999994</v>
      </c>
      <c r="M77" s="14">
        <f t="shared" si="17"/>
        <v>9.4299999999999979</v>
      </c>
      <c r="N77" s="14">
        <f t="shared" si="17"/>
        <v>11.27</v>
      </c>
      <c r="O77" s="14">
        <f t="shared" si="17"/>
        <v>12.649999999999999</v>
      </c>
      <c r="Q77" s="9">
        <f t="shared" si="9"/>
        <v>2160</v>
      </c>
      <c r="R77" s="14">
        <f t="shared" si="10"/>
        <v>1.32</v>
      </c>
      <c r="S77" s="14">
        <f t="shared" si="11"/>
        <v>1.7999999999999998</v>
      </c>
      <c r="T77" s="14">
        <f t="shared" si="12"/>
        <v>2.16</v>
      </c>
      <c r="U77" s="14">
        <f t="shared" si="13"/>
        <v>2.4599999999999995</v>
      </c>
      <c r="V77" s="14">
        <f t="shared" si="14"/>
        <v>2.94</v>
      </c>
      <c r="W77" s="14">
        <f t="shared" si="15"/>
        <v>3.3</v>
      </c>
    </row>
    <row r="80" spans="1:23" x14ac:dyDescent="0.3">
      <c r="A80" s="7" t="s">
        <v>31</v>
      </c>
    </row>
    <row r="82" spans="1:33" x14ac:dyDescent="0.3">
      <c r="A82" s="7" t="s">
        <v>28</v>
      </c>
      <c r="I82" s="7" t="s">
        <v>29</v>
      </c>
      <c r="Q82" s="7" t="s">
        <v>30</v>
      </c>
      <c r="Y82" s="7" t="s">
        <v>67</v>
      </c>
    </row>
    <row r="84" spans="1:33" x14ac:dyDescent="0.3">
      <c r="A84" s="115" t="s">
        <v>16</v>
      </c>
      <c r="B84" s="118" t="s">
        <v>17</v>
      </c>
      <c r="C84" s="118"/>
      <c r="D84" s="118"/>
      <c r="E84" s="118"/>
      <c r="F84" s="118"/>
      <c r="G84" s="118"/>
      <c r="I84" s="115" t="s">
        <v>16</v>
      </c>
      <c r="J84" s="118" t="s">
        <v>17</v>
      </c>
      <c r="K84" s="118"/>
      <c r="L84" s="118"/>
      <c r="M84" s="118"/>
      <c r="N84" s="118"/>
      <c r="O84" s="118"/>
      <c r="Q84" s="115" t="s">
        <v>16</v>
      </c>
      <c r="R84" s="118" t="s">
        <v>17</v>
      </c>
      <c r="S84" s="118"/>
      <c r="T84" s="118"/>
      <c r="U84" s="118"/>
      <c r="V84" s="118"/>
      <c r="W84" s="118"/>
      <c r="Y84" s="2" t="s">
        <v>54</v>
      </c>
      <c r="AD84" s="6">
        <v>0.11</v>
      </c>
      <c r="AE84" s="37" t="s">
        <v>75</v>
      </c>
    </row>
    <row r="85" spans="1:33" x14ac:dyDescent="0.3">
      <c r="A85" s="116"/>
      <c r="B85" s="10">
        <v>2</v>
      </c>
      <c r="C85" s="10">
        <v>5</v>
      </c>
      <c r="D85" s="10">
        <v>10</v>
      </c>
      <c r="E85" s="10">
        <v>20</v>
      </c>
      <c r="F85" s="10">
        <v>50</v>
      </c>
      <c r="G85" s="10">
        <v>100</v>
      </c>
      <c r="I85" s="116"/>
      <c r="J85" s="10">
        <v>2</v>
      </c>
      <c r="K85" s="10">
        <v>5</v>
      </c>
      <c r="L85" s="10">
        <v>10</v>
      </c>
      <c r="M85" s="10">
        <v>20</v>
      </c>
      <c r="N85" s="10">
        <v>50</v>
      </c>
      <c r="O85" s="10">
        <v>100</v>
      </c>
      <c r="Q85" s="116"/>
      <c r="R85" s="10">
        <v>2</v>
      </c>
      <c r="S85" s="10">
        <v>5</v>
      </c>
      <c r="T85" s="10">
        <v>10</v>
      </c>
      <c r="U85" s="10">
        <v>20</v>
      </c>
      <c r="V85" s="10">
        <v>50</v>
      </c>
      <c r="W85" s="10">
        <v>100</v>
      </c>
      <c r="Y85" t="s">
        <v>77</v>
      </c>
      <c r="AD85" s="6">
        <f>+(I44*B31/1000)/SUM(B109:G109,J109:O109,R109:W109)*AD84</f>
        <v>9.9811543553060517E-2</v>
      </c>
    </row>
    <row r="86" spans="1:33" x14ac:dyDescent="0.3">
      <c r="A86" s="117"/>
      <c r="B86" s="134" t="s">
        <v>32</v>
      </c>
      <c r="C86" s="134"/>
      <c r="D86" s="134"/>
      <c r="E86" s="134"/>
      <c r="F86" s="134"/>
      <c r="G86" s="134"/>
      <c r="I86" s="117"/>
      <c r="J86" s="134" t="s">
        <v>32</v>
      </c>
      <c r="K86" s="134"/>
      <c r="L86" s="134"/>
      <c r="M86" s="134"/>
      <c r="N86" s="134"/>
      <c r="O86" s="134"/>
      <c r="Q86" s="117"/>
      <c r="R86" s="134" t="s">
        <v>32</v>
      </c>
      <c r="S86" s="134"/>
      <c r="T86" s="134"/>
      <c r="U86" s="134"/>
      <c r="V86" s="134"/>
      <c r="W86" s="134"/>
    </row>
    <row r="87" spans="1:33" x14ac:dyDescent="0.3">
      <c r="A87">
        <f>+A57</f>
        <v>1.25</v>
      </c>
      <c r="B87" s="2">
        <f t="shared" ref="B87:G96" si="18">+B57*$B$31/10000*$A87*60/1000</f>
        <v>1.0572524999999997</v>
      </c>
      <c r="C87" s="2">
        <f t="shared" si="18"/>
        <v>1.5043724999999999</v>
      </c>
      <c r="D87" s="2">
        <f t="shared" si="18"/>
        <v>1.8164249999999997</v>
      </c>
      <c r="E87" s="2">
        <f t="shared" si="18"/>
        <v>2.1284774999999998</v>
      </c>
      <c r="F87" s="2">
        <f t="shared" si="18"/>
        <v>2.5616249999999998</v>
      </c>
      <c r="G87" s="2">
        <f t="shared" si="18"/>
        <v>2.9016224999999993</v>
      </c>
      <c r="I87">
        <f>+I57</f>
        <v>1.25</v>
      </c>
      <c r="J87" s="2">
        <f t="shared" ref="J87:O96" si="19">+J57*$B$31/10000*$I87*60/1000</f>
        <v>4.2290099999999988</v>
      </c>
      <c r="K87" s="2">
        <f t="shared" si="19"/>
        <v>6.0174899999999996</v>
      </c>
      <c r="L87" s="2">
        <f t="shared" si="19"/>
        <v>7.2656999999999989</v>
      </c>
      <c r="M87" s="2">
        <f t="shared" si="19"/>
        <v>8.5139099999999992</v>
      </c>
      <c r="N87" s="2">
        <f t="shared" si="19"/>
        <v>10.246499999999999</v>
      </c>
      <c r="O87" s="2">
        <f t="shared" si="19"/>
        <v>11.606489999999997</v>
      </c>
      <c r="Q87">
        <f>+Q57</f>
        <v>2.5</v>
      </c>
      <c r="R87" s="2">
        <f t="shared" ref="R87:W96" si="20">+R57*$B$31/10000*$Q87*60/1000</f>
        <v>2.2064400000000002</v>
      </c>
      <c r="S87" s="2">
        <f t="shared" si="20"/>
        <v>3.1395599999999995</v>
      </c>
      <c r="T87" s="2">
        <f t="shared" si="20"/>
        <v>3.7907999999999999</v>
      </c>
      <c r="U87" s="2">
        <f t="shared" si="20"/>
        <v>4.4420399999999995</v>
      </c>
      <c r="V87" s="2">
        <f t="shared" si="20"/>
        <v>5.3460000000000001</v>
      </c>
      <c r="W87" s="2">
        <f t="shared" si="20"/>
        <v>6.0555599999999998</v>
      </c>
      <c r="X87" s="2"/>
    </row>
    <row r="88" spans="1:33" x14ac:dyDescent="0.3">
      <c r="A88">
        <f t="shared" ref="A88:A107" si="21">+A58</f>
        <v>2.5</v>
      </c>
      <c r="B88" s="2">
        <f t="shared" si="18"/>
        <v>1.69533</v>
      </c>
      <c r="C88" s="2">
        <f t="shared" si="18"/>
        <v>2.3566950000000002</v>
      </c>
      <c r="D88" s="2">
        <f t="shared" si="18"/>
        <v>2.8131299999999997</v>
      </c>
      <c r="E88" s="2">
        <f t="shared" si="18"/>
        <v>3.2323049999999993</v>
      </c>
      <c r="F88" s="2">
        <f t="shared" si="18"/>
        <v>3.7912049999999993</v>
      </c>
      <c r="G88" s="2">
        <f t="shared" si="18"/>
        <v>4.2103799999999998</v>
      </c>
      <c r="I88">
        <f t="shared" ref="I88:I107" si="22">+I58</f>
        <v>2.5</v>
      </c>
      <c r="J88" s="2">
        <f t="shared" si="19"/>
        <v>6.78132</v>
      </c>
      <c r="K88" s="2">
        <f t="shared" si="19"/>
        <v>9.4267800000000008</v>
      </c>
      <c r="L88" s="2">
        <f t="shared" si="19"/>
        <v>11.252519999999999</v>
      </c>
      <c r="M88" s="2">
        <f t="shared" si="19"/>
        <v>12.929219999999997</v>
      </c>
      <c r="N88" s="2">
        <f t="shared" si="19"/>
        <v>15.164819999999997</v>
      </c>
      <c r="O88" s="2">
        <f t="shared" si="19"/>
        <v>16.841519999999999</v>
      </c>
      <c r="Q88">
        <f t="shared" ref="Q88:Q107" si="23">+Q58</f>
        <v>5</v>
      </c>
      <c r="R88" s="2">
        <f t="shared" si="20"/>
        <v>3.5380799999999999</v>
      </c>
      <c r="S88" s="2">
        <f t="shared" si="20"/>
        <v>4.9183199999999987</v>
      </c>
      <c r="T88" s="2">
        <f t="shared" si="20"/>
        <v>5.8708800000000014</v>
      </c>
      <c r="U88" s="2">
        <f t="shared" si="20"/>
        <v>6.7456800000000001</v>
      </c>
      <c r="V88" s="2">
        <f t="shared" si="20"/>
        <v>7.9120799999999996</v>
      </c>
      <c r="W88" s="2">
        <f t="shared" si="20"/>
        <v>8.7868800000000018</v>
      </c>
      <c r="X88" s="2"/>
      <c r="Y88" s="7" t="s">
        <v>66</v>
      </c>
    </row>
    <row r="89" spans="1:33" x14ac:dyDescent="0.3">
      <c r="A89">
        <f t="shared" si="21"/>
        <v>3.75</v>
      </c>
      <c r="B89" s="2">
        <f t="shared" si="18"/>
        <v>2.0399849999999997</v>
      </c>
      <c r="C89" s="2">
        <f t="shared" si="18"/>
        <v>2.8364174999999996</v>
      </c>
      <c r="D89" s="2">
        <f t="shared" si="18"/>
        <v>3.3673725000000001</v>
      </c>
      <c r="E89" s="2">
        <f t="shared" si="18"/>
        <v>3.8843550000000002</v>
      </c>
      <c r="F89" s="2">
        <f t="shared" si="18"/>
        <v>4.5270899999999994</v>
      </c>
      <c r="G89" s="2">
        <f t="shared" si="18"/>
        <v>5.0161274999999996</v>
      </c>
      <c r="I89">
        <f t="shared" si="22"/>
        <v>3.75</v>
      </c>
      <c r="J89" s="2">
        <f t="shared" si="19"/>
        <v>8.1599399999999989</v>
      </c>
      <c r="K89" s="2">
        <f t="shared" si="19"/>
        <v>11.345669999999998</v>
      </c>
      <c r="L89" s="2">
        <f t="shared" si="19"/>
        <v>13.46949</v>
      </c>
      <c r="M89" s="2">
        <f t="shared" si="19"/>
        <v>15.537420000000001</v>
      </c>
      <c r="N89" s="2">
        <f t="shared" si="19"/>
        <v>18.108359999999998</v>
      </c>
      <c r="O89" s="2">
        <f t="shared" si="19"/>
        <v>20.064509999999999</v>
      </c>
      <c r="Q89">
        <f t="shared" si="23"/>
        <v>7.5</v>
      </c>
      <c r="R89" s="2">
        <f t="shared" si="20"/>
        <v>4.2573600000000003</v>
      </c>
      <c r="S89" s="2">
        <f t="shared" si="20"/>
        <v>5.9194800000000001</v>
      </c>
      <c r="T89" s="2">
        <f t="shared" si="20"/>
        <v>7.0275599999999994</v>
      </c>
      <c r="U89" s="2">
        <f t="shared" si="20"/>
        <v>8.1064799999999995</v>
      </c>
      <c r="V89" s="2">
        <f t="shared" si="20"/>
        <v>9.4478399999999993</v>
      </c>
      <c r="W89" s="2">
        <f t="shared" si="20"/>
        <v>10.468440000000001</v>
      </c>
      <c r="X89" s="2"/>
      <c r="Y89" s="9"/>
      <c r="Z89" s="9"/>
      <c r="AA89" s="9"/>
      <c r="AB89" s="9"/>
      <c r="AC89" s="10"/>
      <c r="AD89" s="9"/>
      <c r="AE89" s="9"/>
      <c r="AF89" s="10"/>
    </row>
    <row r="90" spans="1:33" x14ac:dyDescent="0.3">
      <c r="A90">
        <f t="shared" si="21"/>
        <v>5</v>
      </c>
      <c r="B90" s="2">
        <f t="shared" si="18"/>
        <v>2.2914899999999996</v>
      </c>
      <c r="C90" s="2">
        <f t="shared" si="18"/>
        <v>3.2229899999999998</v>
      </c>
      <c r="D90" s="2">
        <f t="shared" si="18"/>
        <v>3.8377799999999995</v>
      </c>
      <c r="E90" s="2">
        <f t="shared" si="18"/>
        <v>4.4339400000000007</v>
      </c>
      <c r="F90" s="2">
        <f t="shared" si="18"/>
        <v>5.1791400000000003</v>
      </c>
      <c r="G90" s="2">
        <f t="shared" si="18"/>
        <v>5.7380399999999998</v>
      </c>
      <c r="I90">
        <f t="shared" si="22"/>
        <v>5</v>
      </c>
      <c r="J90" s="2">
        <f t="shared" si="19"/>
        <v>9.1659599999999983</v>
      </c>
      <c r="K90" s="2">
        <f t="shared" si="19"/>
        <v>12.891959999999999</v>
      </c>
      <c r="L90" s="2">
        <f t="shared" si="19"/>
        <v>15.351119999999998</v>
      </c>
      <c r="M90" s="2">
        <f t="shared" si="19"/>
        <v>17.735760000000003</v>
      </c>
      <c r="N90" s="2">
        <f t="shared" si="19"/>
        <v>20.716560000000001</v>
      </c>
      <c r="O90" s="2">
        <f t="shared" si="19"/>
        <v>22.952159999999999</v>
      </c>
      <c r="Q90">
        <f t="shared" si="23"/>
        <v>10</v>
      </c>
      <c r="R90" s="2">
        <f t="shared" si="20"/>
        <v>4.7822399999999998</v>
      </c>
      <c r="S90" s="2">
        <f t="shared" si="20"/>
        <v>6.7262399999999998</v>
      </c>
      <c r="T90" s="2">
        <f t="shared" si="20"/>
        <v>8.0092800000000004</v>
      </c>
      <c r="U90" s="2">
        <f t="shared" si="20"/>
        <v>9.2534399999999994</v>
      </c>
      <c r="V90" s="2">
        <f t="shared" si="20"/>
        <v>10.808639999999999</v>
      </c>
      <c r="W90" s="2">
        <f t="shared" si="20"/>
        <v>11.97504</v>
      </c>
      <c r="X90" s="2"/>
      <c r="Y90" s="147" t="s">
        <v>17</v>
      </c>
      <c r="AA90" s="118" t="s">
        <v>32</v>
      </c>
      <c r="AB90" s="118"/>
      <c r="AC90" s="118"/>
      <c r="AD90" s="118" t="s">
        <v>39</v>
      </c>
      <c r="AE90" s="118"/>
    </row>
    <row r="91" spans="1:33" x14ac:dyDescent="0.3">
      <c r="A91">
        <f t="shared" si="21"/>
        <v>7.5</v>
      </c>
      <c r="B91" s="2">
        <f t="shared" si="18"/>
        <v>2.6827199999999993</v>
      </c>
      <c r="C91" s="2">
        <f t="shared" si="18"/>
        <v>3.8005199999999997</v>
      </c>
      <c r="D91" s="2">
        <f t="shared" si="18"/>
        <v>4.5270899999999994</v>
      </c>
      <c r="E91" s="2">
        <f t="shared" si="18"/>
        <v>5.25366</v>
      </c>
      <c r="F91" s="2">
        <f t="shared" si="18"/>
        <v>6.2037899999999988</v>
      </c>
      <c r="G91" s="2">
        <f t="shared" si="18"/>
        <v>6.9303599999999994</v>
      </c>
      <c r="I91">
        <f t="shared" si="22"/>
        <v>7.5</v>
      </c>
      <c r="J91" s="2">
        <f t="shared" si="19"/>
        <v>10.730879999999997</v>
      </c>
      <c r="K91" s="2">
        <f t="shared" si="19"/>
        <v>15.202079999999999</v>
      </c>
      <c r="L91" s="2">
        <f t="shared" si="19"/>
        <v>18.108359999999998</v>
      </c>
      <c r="M91" s="2">
        <f t="shared" si="19"/>
        <v>21.01464</v>
      </c>
      <c r="N91" s="2">
        <f t="shared" si="19"/>
        <v>24.815159999999995</v>
      </c>
      <c r="O91" s="2">
        <f t="shared" si="19"/>
        <v>27.721439999999998</v>
      </c>
      <c r="Q91">
        <f t="shared" si="23"/>
        <v>15</v>
      </c>
      <c r="R91" s="2">
        <f t="shared" si="20"/>
        <v>5.5987200000000001</v>
      </c>
      <c r="S91" s="2">
        <f t="shared" si="20"/>
        <v>7.931519999999999</v>
      </c>
      <c r="T91" s="2">
        <f t="shared" si="20"/>
        <v>9.4478399999999993</v>
      </c>
      <c r="U91" s="2">
        <f t="shared" si="20"/>
        <v>10.96416</v>
      </c>
      <c r="V91" s="2">
        <f t="shared" si="20"/>
        <v>12.947039999999999</v>
      </c>
      <c r="W91" s="2">
        <f t="shared" si="20"/>
        <v>14.463359999999994</v>
      </c>
      <c r="X91" s="2"/>
      <c r="Y91" s="148"/>
      <c r="Z91" s="9"/>
      <c r="AA91" s="15" t="s">
        <v>57</v>
      </c>
      <c r="AB91" s="15" t="s">
        <v>58</v>
      </c>
      <c r="AC91" s="15" t="s">
        <v>59</v>
      </c>
      <c r="AD91" s="15" t="s">
        <v>76</v>
      </c>
      <c r="AE91" s="15" t="s">
        <v>3</v>
      </c>
    </row>
    <row r="92" spans="1:33" x14ac:dyDescent="0.3">
      <c r="A92">
        <f t="shared" si="21"/>
        <v>10</v>
      </c>
      <c r="B92" s="2">
        <f t="shared" si="18"/>
        <v>2.94354</v>
      </c>
      <c r="C92" s="2">
        <f t="shared" si="18"/>
        <v>4.1731199999999999</v>
      </c>
      <c r="D92" s="2">
        <f t="shared" si="18"/>
        <v>5.0300999999999991</v>
      </c>
      <c r="E92" s="2">
        <f t="shared" si="18"/>
        <v>5.8498199999999985</v>
      </c>
      <c r="F92" s="2">
        <f t="shared" si="18"/>
        <v>6.9676199999999993</v>
      </c>
      <c r="G92" s="2">
        <f t="shared" si="18"/>
        <v>7.8245999999999993</v>
      </c>
      <c r="I92">
        <f t="shared" si="22"/>
        <v>10</v>
      </c>
      <c r="J92" s="2">
        <f t="shared" si="19"/>
        <v>11.77416</v>
      </c>
      <c r="K92" s="2">
        <f t="shared" si="19"/>
        <v>16.69248</v>
      </c>
      <c r="L92" s="2">
        <f t="shared" si="19"/>
        <v>20.120399999999997</v>
      </c>
      <c r="M92" s="2">
        <f t="shared" si="19"/>
        <v>23.399279999999994</v>
      </c>
      <c r="N92" s="2">
        <f t="shared" si="19"/>
        <v>27.870479999999997</v>
      </c>
      <c r="O92" s="2">
        <f t="shared" si="19"/>
        <v>31.298399999999997</v>
      </c>
      <c r="Q92">
        <f t="shared" si="23"/>
        <v>20</v>
      </c>
      <c r="R92" s="2">
        <f t="shared" si="20"/>
        <v>6.1430400000000001</v>
      </c>
      <c r="S92" s="2">
        <f t="shared" si="20"/>
        <v>8.7091199999999986</v>
      </c>
      <c r="T92" s="2">
        <f t="shared" si="20"/>
        <v>10.497599999999998</v>
      </c>
      <c r="U92" s="2">
        <f t="shared" si="20"/>
        <v>12.208320000000001</v>
      </c>
      <c r="V92" s="2">
        <f t="shared" si="20"/>
        <v>14.541119999999999</v>
      </c>
      <c r="W92" s="2">
        <f t="shared" si="20"/>
        <v>16.329600000000003</v>
      </c>
      <c r="X92" s="2"/>
      <c r="Y92" s="28">
        <v>2</v>
      </c>
      <c r="Z92">
        <v>1</v>
      </c>
      <c r="AA92" s="2">
        <f>+B108</f>
        <v>89.061646499999981</v>
      </c>
      <c r="AB92" s="2">
        <f>+J108</f>
        <v>356.24658599999992</v>
      </c>
      <c r="AC92" s="2">
        <f>+R108</f>
        <v>185.86778399999997</v>
      </c>
      <c r="AD92" s="33"/>
      <c r="AE92" s="33"/>
      <c r="AG92" s="23"/>
    </row>
    <row r="93" spans="1:33" x14ac:dyDescent="0.3">
      <c r="A93">
        <f t="shared" si="21"/>
        <v>15</v>
      </c>
      <c r="B93" s="2">
        <f t="shared" si="18"/>
        <v>3.2975100000000004</v>
      </c>
      <c r="C93" s="2">
        <f t="shared" si="18"/>
        <v>4.6947600000000005</v>
      </c>
      <c r="D93" s="2">
        <f t="shared" si="18"/>
        <v>5.6448899999999993</v>
      </c>
      <c r="E93" s="2">
        <f t="shared" si="18"/>
        <v>6.6509099999999997</v>
      </c>
      <c r="F93" s="2">
        <f t="shared" si="18"/>
        <v>7.9922699999999995</v>
      </c>
      <c r="G93" s="2">
        <f t="shared" si="18"/>
        <v>8.998289999999999</v>
      </c>
      <c r="I93">
        <f t="shared" si="22"/>
        <v>15</v>
      </c>
      <c r="J93" s="2">
        <f t="shared" si="19"/>
        <v>13.190040000000002</v>
      </c>
      <c r="K93" s="2">
        <f t="shared" si="19"/>
        <v>18.779040000000002</v>
      </c>
      <c r="L93" s="2">
        <f t="shared" si="19"/>
        <v>22.579559999999997</v>
      </c>
      <c r="M93" s="2">
        <f t="shared" si="19"/>
        <v>26.603639999999999</v>
      </c>
      <c r="N93" s="2">
        <f t="shared" si="19"/>
        <v>31.969079999999998</v>
      </c>
      <c r="O93" s="2">
        <f t="shared" si="19"/>
        <v>35.993159999999996</v>
      </c>
      <c r="Q93">
        <f t="shared" si="23"/>
        <v>30</v>
      </c>
      <c r="R93" s="2">
        <f t="shared" si="20"/>
        <v>6.8817599999999999</v>
      </c>
      <c r="S93" s="2">
        <f t="shared" si="20"/>
        <v>9.7977600000000002</v>
      </c>
      <c r="T93" s="2">
        <f t="shared" si="20"/>
        <v>11.78064</v>
      </c>
      <c r="U93" s="2">
        <f t="shared" si="20"/>
        <v>13.880159999999998</v>
      </c>
      <c r="V93" s="2">
        <f t="shared" si="20"/>
        <v>16.67952</v>
      </c>
      <c r="W93" s="2">
        <f t="shared" si="20"/>
        <v>18.779040000000002</v>
      </c>
      <c r="X93" s="2"/>
      <c r="Y93">
        <v>1</v>
      </c>
      <c r="Z93" s="6">
        <v>0.7</v>
      </c>
      <c r="AA93" s="2">
        <f t="shared" ref="AA93:AC97" si="24">+AA$92*$Z93</f>
        <v>62.343152549999985</v>
      </c>
      <c r="AB93" s="2">
        <f t="shared" si="24"/>
        <v>249.37261019999994</v>
      </c>
      <c r="AC93" s="2">
        <f t="shared" si="24"/>
        <v>130.10744879999999</v>
      </c>
      <c r="AD93" s="33">
        <f t="shared" ref="AD93:AD94" si="25">+SUM(AA93:AC93)</f>
        <v>441.82321154999994</v>
      </c>
      <c r="AE93" s="33">
        <f>+AD93/Y93</f>
        <v>441.82321154999994</v>
      </c>
      <c r="AG93" s="23"/>
    </row>
    <row r="94" spans="1:33" x14ac:dyDescent="0.3">
      <c r="A94">
        <f t="shared" si="21"/>
        <v>22.5</v>
      </c>
      <c r="B94" s="2">
        <f t="shared" si="18"/>
        <v>3.6887399999999992</v>
      </c>
      <c r="C94" s="2">
        <f t="shared" si="18"/>
        <v>5.1139349999999988</v>
      </c>
      <c r="D94" s="2">
        <f t="shared" si="18"/>
        <v>6.2037899999999988</v>
      </c>
      <c r="E94" s="2">
        <f t="shared" si="18"/>
        <v>7.2936450000000006</v>
      </c>
      <c r="F94" s="2">
        <f t="shared" si="18"/>
        <v>8.8026749999999989</v>
      </c>
      <c r="G94" s="2">
        <f t="shared" si="18"/>
        <v>9.9763649999999995</v>
      </c>
      <c r="I94">
        <f t="shared" si="22"/>
        <v>22.5</v>
      </c>
      <c r="J94" s="2">
        <f t="shared" si="19"/>
        <v>14.754959999999997</v>
      </c>
      <c r="K94" s="2">
        <f t="shared" si="19"/>
        <v>20.455739999999995</v>
      </c>
      <c r="L94" s="2">
        <f t="shared" si="19"/>
        <v>24.815159999999995</v>
      </c>
      <c r="M94" s="2">
        <f t="shared" si="19"/>
        <v>29.174580000000002</v>
      </c>
      <c r="N94" s="2">
        <f t="shared" si="19"/>
        <v>35.210699999999996</v>
      </c>
      <c r="O94" s="2">
        <f t="shared" si="19"/>
        <v>39.905459999999998</v>
      </c>
      <c r="Q94">
        <f t="shared" si="23"/>
        <v>45</v>
      </c>
      <c r="R94" s="2">
        <f t="shared" si="20"/>
        <v>7.6982400000000002</v>
      </c>
      <c r="S94" s="2">
        <f t="shared" si="20"/>
        <v>10.672559999999999</v>
      </c>
      <c r="T94" s="2">
        <f t="shared" si="20"/>
        <v>12.947040000000001</v>
      </c>
      <c r="U94" s="2">
        <f t="shared" si="20"/>
        <v>15.221519999999996</v>
      </c>
      <c r="V94" s="2">
        <f t="shared" si="20"/>
        <v>18.370799999999999</v>
      </c>
      <c r="W94" s="2">
        <f t="shared" si="20"/>
        <v>20.820239999999998</v>
      </c>
      <c r="X94" s="2"/>
      <c r="Y94">
        <v>0.5</v>
      </c>
      <c r="Z94" s="6">
        <v>0.5</v>
      </c>
      <c r="AA94" s="2">
        <f t="shared" si="24"/>
        <v>44.53082324999999</v>
      </c>
      <c r="AB94" s="2">
        <f t="shared" si="24"/>
        <v>178.12329299999996</v>
      </c>
      <c r="AC94" s="2">
        <f t="shared" si="24"/>
        <v>92.933891999999986</v>
      </c>
      <c r="AD94" s="33">
        <f t="shared" si="25"/>
        <v>315.58800824999992</v>
      </c>
      <c r="AE94" s="33">
        <f>+AD94/Y94</f>
        <v>631.17601649999983</v>
      </c>
      <c r="AG94" s="23"/>
    </row>
    <row r="95" spans="1:33" x14ac:dyDescent="0.3">
      <c r="A95">
        <f t="shared" si="21"/>
        <v>30</v>
      </c>
      <c r="B95" s="2">
        <f t="shared" si="18"/>
        <v>3.9123000000000006</v>
      </c>
      <c r="C95" s="2">
        <f t="shared" si="18"/>
        <v>5.3654399999999987</v>
      </c>
      <c r="D95" s="2">
        <f t="shared" si="18"/>
        <v>6.4832399999999986</v>
      </c>
      <c r="E95" s="2">
        <f t="shared" si="18"/>
        <v>7.6010399999999994</v>
      </c>
      <c r="F95" s="2">
        <f t="shared" si="18"/>
        <v>9.2777399999999979</v>
      </c>
      <c r="G95" s="2">
        <f t="shared" si="18"/>
        <v>10.50732</v>
      </c>
      <c r="I95">
        <f t="shared" si="22"/>
        <v>30</v>
      </c>
      <c r="J95" s="2">
        <f t="shared" si="19"/>
        <v>15.649200000000002</v>
      </c>
      <c r="K95" s="2">
        <f t="shared" si="19"/>
        <v>21.461759999999995</v>
      </c>
      <c r="L95" s="2">
        <f t="shared" si="19"/>
        <v>25.932959999999994</v>
      </c>
      <c r="M95" s="2">
        <f t="shared" si="19"/>
        <v>30.404159999999997</v>
      </c>
      <c r="N95" s="2">
        <f t="shared" si="19"/>
        <v>37.110959999999992</v>
      </c>
      <c r="O95" s="2">
        <f t="shared" si="19"/>
        <v>42.02928</v>
      </c>
      <c r="Q95">
        <f t="shared" si="23"/>
        <v>60</v>
      </c>
      <c r="R95" s="2">
        <f t="shared" si="20"/>
        <v>8.1647999999999996</v>
      </c>
      <c r="S95" s="2">
        <f t="shared" si="20"/>
        <v>11.19744</v>
      </c>
      <c r="T95" s="2">
        <f t="shared" si="20"/>
        <v>13.530239999999999</v>
      </c>
      <c r="U95" s="2">
        <f t="shared" si="20"/>
        <v>15.863039999999998</v>
      </c>
      <c r="V95" s="2">
        <f t="shared" si="20"/>
        <v>19.36224</v>
      </c>
      <c r="W95" s="2">
        <f t="shared" si="20"/>
        <v>21.928319999999999</v>
      </c>
      <c r="X95" s="2"/>
      <c r="Y95" s="10">
        <v>0.2</v>
      </c>
      <c r="Z95" s="32">
        <v>0.3</v>
      </c>
      <c r="AA95" s="2">
        <f t="shared" si="24"/>
        <v>26.718493949999992</v>
      </c>
      <c r="AB95" s="2">
        <f t="shared" si="24"/>
        <v>106.87397579999997</v>
      </c>
      <c r="AC95" s="2">
        <f t="shared" si="24"/>
        <v>55.760335199999993</v>
      </c>
      <c r="AD95" s="33">
        <f>+SUM(AA95:AC95)</f>
        <v>189.35280494999995</v>
      </c>
      <c r="AE95" s="33">
        <f>+AD95/Y95</f>
        <v>946.76402474999975</v>
      </c>
      <c r="AG95" s="23"/>
    </row>
    <row r="96" spans="1:33" x14ac:dyDescent="0.3">
      <c r="A96">
        <f t="shared" si="21"/>
        <v>37.5</v>
      </c>
      <c r="B96" s="2">
        <f t="shared" si="18"/>
        <v>4.0520249999999995</v>
      </c>
      <c r="C96" s="2">
        <f t="shared" si="18"/>
        <v>5.5890000000000004</v>
      </c>
      <c r="D96" s="2">
        <f t="shared" si="18"/>
        <v>6.7067999999999985</v>
      </c>
      <c r="E96" s="2">
        <f t="shared" si="18"/>
        <v>7.8245999999999984</v>
      </c>
      <c r="F96" s="2">
        <f t="shared" si="18"/>
        <v>9.5012999999999987</v>
      </c>
      <c r="G96" s="2">
        <f t="shared" si="18"/>
        <v>10.898549999999997</v>
      </c>
      <c r="I96">
        <f t="shared" si="22"/>
        <v>37.5</v>
      </c>
      <c r="J96" s="2">
        <f t="shared" si="19"/>
        <v>16.208099999999998</v>
      </c>
      <c r="K96" s="2">
        <f t="shared" si="19"/>
        <v>22.356000000000002</v>
      </c>
      <c r="L96" s="2">
        <f t="shared" si="19"/>
        <v>26.827199999999994</v>
      </c>
      <c r="M96" s="2">
        <f t="shared" si="19"/>
        <v>31.298399999999994</v>
      </c>
      <c r="N96" s="2">
        <f t="shared" si="19"/>
        <v>38.005199999999995</v>
      </c>
      <c r="O96" s="2">
        <f t="shared" si="19"/>
        <v>43.594199999999987</v>
      </c>
      <c r="Q96">
        <f t="shared" si="23"/>
        <v>75</v>
      </c>
      <c r="R96" s="2">
        <f t="shared" si="20"/>
        <v>8.4564000000000004</v>
      </c>
      <c r="S96" s="2">
        <f t="shared" si="20"/>
        <v>11.664</v>
      </c>
      <c r="T96" s="2">
        <f t="shared" si="20"/>
        <v>13.996799999999999</v>
      </c>
      <c r="U96" s="2">
        <f t="shared" si="20"/>
        <v>16.329600000000003</v>
      </c>
      <c r="V96" s="2">
        <f t="shared" si="20"/>
        <v>19.828799999999998</v>
      </c>
      <c r="W96" s="2">
        <f t="shared" si="20"/>
        <v>22.744800000000001</v>
      </c>
      <c r="X96" s="2"/>
      <c r="Y96" s="34">
        <v>0.1</v>
      </c>
      <c r="Z96" s="6">
        <v>0.2</v>
      </c>
      <c r="AA96" s="2">
        <f t="shared" si="24"/>
        <v>17.812329299999998</v>
      </c>
      <c r="AB96" s="2">
        <f t="shared" si="24"/>
        <v>71.249317199999993</v>
      </c>
      <c r="AC96" s="2">
        <f t="shared" si="24"/>
        <v>37.173556799999993</v>
      </c>
      <c r="AD96" s="33">
        <f t="shared" ref="AD96:AD97" si="26">+SUM(AA96:AC96)</f>
        <v>126.23520329999999</v>
      </c>
      <c r="AE96" s="33">
        <f>+AD96/Y96</f>
        <v>1262.3520329999999</v>
      </c>
      <c r="AG96" s="23"/>
    </row>
    <row r="97" spans="1:33" x14ac:dyDescent="0.3">
      <c r="A97">
        <f t="shared" si="21"/>
        <v>45</v>
      </c>
      <c r="B97" s="2">
        <f t="shared" ref="B97:G106" si="27">+B67*$B$31/10000*$A97*60/1000</f>
        <v>4.191749999999999</v>
      </c>
      <c r="C97" s="2">
        <f t="shared" si="27"/>
        <v>5.70078</v>
      </c>
      <c r="D97" s="2">
        <f t="shared" si="27"/>
        <v>6.8744700000000005</v>
      </c>
      <c r="E97" s="2">
        <f t="shared" si="27"/>
        <v>8.0481599999999975</v>
      </c>
      <c r="F97" s="2">
        <f t="shared" si="27"/>
        <v>9.7248599999999996</v>
      </c>
      <c r="G97" s="2">
        <f t="shared" si="27"/>
        <v>11.06622</v>
      </c>
      <c r="I97">
        <f t="shared" si="22"/>
        <v>45</v>
      </c>
      <c r="J97" s="2">
        <f t="shared" ref="J97:O106" si="28">+J67*$B$31/10000*$I97*60/1000</f>
        <v>16.766999999999996</v>
      </c>
      <c r="K97" s="2">
        <f t="shared" si="28"/>
        <v>22.80312</v>
      </c>
      <c r="L97" s="2">
        <f t="shared" si="28"/>
        <v>27.497880000000002</v>
      </c>
      <c r="M97" s="2">
        <f t="shared" si="28"/>
        <v>32.19263999999999</v>
      </c>
      <c r="N97" s="2">
        <f t="shared" si="28"/>
        <v>38.899439999999998</v>
      </c>
      <c r="O97" s="2">
        <f t="shared" si="28"/>
        <v>44.264879999999998</v>
      </c>
      <c r="Q97">
        <f t="shared" si="23"/>
        <v>90</v>
      </c>
      <c r="R97" s="2">
        <f t="shared" ref="R97:W106" si="29">+R67*$B$31/10000*$Q97*60/1000</f>
        <v>8.7479999999999993</v>
      </c>
      <c r="S97" s="2">
        <f t="shared" si="29"/>
        <v>11.897279999999999</v>
      </c>
      <c r="T97" s="2">
        <f t="shared" si="29"/>
        <v>14.346719999999998</v>
      </c>
      <c r="U97" s="2">
        <f t="shared" si="29"/>
        <v>16.79616</v>
      </c>
      <c r="V97" s="2">
        <f t="shared" si="29"/>
        <v>20.295359999999995</v>
      </c>
      <c r="W97" s="2">
        <f t="shared" si="29"/>
        <v>23.094719999999999</v>
      </c>
      <c r="X97" s="2"/>
      <c r="Y97" s="38">
        <v>0.05</v>
      </c>
      <c r="Z97" s="17">
        <v>0.12</v>
      </c>
      <c r="AA97" s="14">
        <f t="shared" si="24"/>
        <v>10.687397579999997</v>
      </c>
      <c r="AB97" s="14">
        <f t="shared" si="24"/>
        <v>42.749590319999989</v>
      </c>
      <c r="AC97" s="14">
        <f t="shared" si="24"/>
        <v>22.304134079999997</v>
      </c>
      <c r="AD97" s="14">
        <f t="shared" si="26"/>
        <v>75.741121979999974</v>
      </c>
      <c r="AE97" s="14">
        <f t="shared" ref="AE97" si="30">+AD97/Y97</f>
        <v>1514.8224395999994</v>
      </c>
      <c r="AF97" s="10"/>
      <c r="AG97" s="23"/>
    </row>
    <row r="98" spans="1:33" x14ac:dyDescent="0.3">
      <c r="A98">
        <f t="shared" si="21"/>
        <v>60</v>
      </c>
      <c r="B98" s="2">
        <f t="shared" si="27"/>
        <v>4.2476399999999996</v>
      </c>
      <c r="C98" s="2">
        <f t="shared" si="27"/>
        <v>5.8125600000000004</v>
      </c>
      <c r="D98" s="2">
        <f t="shared" si="27"/>
        <v>6.9303599999999994</v>
      </c>
      <c r="E98" s="2">
        <f t="shared" si="27"/>
        <v>8.2717200000000002</v>
      </c>
      <c r="F98" s="2">
        <f t="shared" si="27"/>
        <v>10.060199999999998</v>
      </c>
      <c r="G98" s="2">
        <f t="shared" si="27"/>
        <v>11.401560000000002</v>
      </c>
      <c r="I98">
        <f t="shared" si="22"/>
        <v>60</v>
      </c>
      <c r="J98" s="2">
        <f t="shared" si="28"/>
        <v>16.990559999999999</v>
      </c>
      <c r="K98" s="2">
        <f t="shared" si="28"/>
        <v>23.250240000000002</v>
      </c>
      <c r="L98" s="2">
        <f t="shared" si="28"/>
        <v>27.721439999999998</v>
      </c>
      <c r="M98" s="2">
        <f t="shared" si="28"/>
        <v>33.086880000000001</v>
      </c>
      <c r="N98" s="2">
        <f t="shared" si="28"/>
        <v>40.240799999999993</v>
      </c>
      <c r="O98" s="2">
        <f t="shared" si="28"/>
        <v>45.606240000000007</v>
      </c>
      <c r="Q98">
        <f t="shared" si="23"/>
        <v>120</v>
      </c>
      <c r="R98" s="2">
        <f t="shared" si="29"/>
        <v>8.8646399999999996</v>
      </c>
      <c r="S98" s="2">
        <f t="shared" si="29"/>
        <v>12.130560000000001</v>
      </c>
      <c r="T98" s="2">
        <f t="shared" si="29"/>
        <v>14.463359999999994</v>
      </c>
      <c r="U98" s="2">
        <f t="shared" si="29"/>
        <v>17.262720000000002</v>
      </c>
      <c r="V98" s="2">
        <f t="shared" si="29"/>
        <v>20.995200000000001</v>
      </c>
      <c r="W98" s="2">
        <f t="shared" si="29"/>
        <v>23.794560000000001</v>
      </c>
      <c r="X98" s="2"/>
      <c r="Z98" s="2"/>
      <c r="AA98" s="2"/>
      <c r="AB98" s="2"/>
      <c r="AC98" s="32"/>
      <c r="AD98" s="34"/>
      <c r="AE98" s="2"/>
      <c r="AF98" s="33"/>
    </row>
    <row r="99" spans="1:33" x14ac:dyDescent="0.3">
      <c r="A99">
        <f t="shared" si="21"/>
        <v>75</v>
      </c>
      <c r="B99" s="2">
        <f t="shared" si="27"/>
        <v>4.4711999999999996</v>
      </c>
      <c r="C99" s="2">
        <f t="shared" si="27"/>
        <v>6.1478999999999999</v>
      </c>
      <c r="D99" s="2">
        <f t="shared" si="27"/>
        <v>7.2656999999999998</v>
      </c>
      <c r="E99" s="2">
        <f t="shared" si="27"/>
        <v>8.3834999999999997</v>
      </c>
      <c r="F99" s="2">
        <f t="shared" si="27"/>
        <v>10.060199999999998</v>
      </c>
      <c r="G99" s="2">
        <f t="shared" si="27"/>
        <v>11.457450000000001</v>
      </c>
      <c r="I99">
        <f t="shared" si="22"/>
        <v>75</v>
      </c>
      <c r="J99" s="2">
        <f t="shared" si="28"/>
        <v>17.884799999999998</v>
      </c>
      <c r="K99" s="2">
        <f t="shared" si="28"/>
        <v>24.5916</v>
      </c>
      <c r="L99" s="2">
        <f t="shared" si="28"/>
        <v>29.062799999999999</v>
      </c>
      <c r="M99" s="2">
        <f t="shared" si="28"/>
        <v>33.533999999999999</v>
      </c>
      <c r="N99" s="2">
        <f t="shared" si="28"/>
        <v>40.240799999999993</v>
      </c>
      <c r="O99" s="2">
        <f t="shared" si="28"/>
        <v>45.829800000000006</v>
      </c>
      <c r="Q99">
        <f t="shared" si="23"/>
        <v>150</v>
      </c>
      <c r="R99" s="2">
        <f t="shared" si="29"/>
        <v>9.3311999999999991</v>
      </c>
      <c r="S99" s="2">
        <f t="shared" si="29"/>
        <v>12.830399999999999</v>
      </c>
      <c r="T99" s="2">
        <f t="shared" si="29"/>
        <v>15.163200000000002</v>
      </c>
      <c r="U99" s="2">
        <f t="shared" si="29"/>
        <v>17.495999999999995</v>
      </c>
      <c r="V99" s="2">
        <f t="shared" si="29"/>
        <v>20.995199999999997</v>
      </c>
      <c r="W99" s="2">
        <f t="shared" si="29"/>
        <v>23.911199999999997</v>
      </c>
      <c r="X99" s="2"/>
      <c r="AE99" s="2"/>
    </row>
    <row r="100" spans="1:33" x14ac:dyDescent="0.3">
      <c r="A100">
        <f t="shared" si="21"/>
        <v>90</v>
      </c>
      <c r="B100" s="2">
        <f t="shared" si="27"/>
        <v>4.5270900000000003</v>
      </c>
      <c r="C100" s="2">
        <f t="shared" si="27"/>
        <v>6.0361199999999986</v>
      </c>
      <c r="D100" s="2">
        <f t="shared" si="27"/>
        <v>7.3774799999999985</v>
      </c>
      <c r="E100" s="2">
        <f t="shared" si="27"/>
        <v>8.7188400000000001</v>
      </c>
      <c r="F100" s="2">
        <f t="shared" si="27"/>
        <v>10.39554</v>
      </c>
      <c r="G100" s="2">
        <f t="shared" si="27"/>
        <v>11.736900000000002</v>
      </c>
      <c r="I100">
        <f t="shared" si="22"/>
        <v>90</v>
      </c>
      <c r="J100" s="2">
        <f t="shared" si="28"/>
        <v>18.108360000000001</v>
      </c>
      <c r="K100" s="2">
        <f t="shared" si="28"/>
        <v>24.144479999999994</v>
      </c>
      <c r="L100" s="2">
        <f t="shared" si="28"/>
        <v>29.509919999999994</v>
      </c>
      <c r="M100" s="2">
        <f t="shared" si="28"/>
        <v>34.875360000000001</v>
      </c>
      <c r="N100" s="2">
        <f t="shared" si="28"/>
        <v>41.582160000000002</v>
      </c>
      <c r="O100" s="2">
        <f t="shared" si="28"/>
        <v>46.947600000000008</v>
      </c>
      <c r="Q100">
        <f t="shared" si="23"/>
        <v>180</v>
      </c>
      <c r="R100" s="2">
        <f t="shared" si="29"/>
        <v>9.4478399999999993</v>
      </c>
      <c r="S100" s="2">
        <f t="shared" si="29"/>
        <v>12.597119999999999</v>
      </c>
      <c r="T100" s="2">
        <f t="shared" si="29"/>
        <v>15.39648</v>
      </c>
      <c r="U100" s="2">
        <f t="shared" si="29"/>
        <v>18.19584</v>
      </c>
      <c r="V100" s="2">
        <f t="shared" si="29"/>
        <v>21.695039999999995</v>
      </c>
      <c r="W100" s="2">
        <f t="shared" si="29"/>
        <v>24.494399999999999</v>
      </c>
      <c r="X100" s="2"/>
      <c r="Y100" s="10"/>
      <c r="Z100" s="32"/>
      <c r="AA100" s="32"/>
      <c r="AB100" s="32"/>
      <c r="AC100" s="32"/>
      <c r="AD100" s="10"/>
    </row>
    <row r="101" spans="1:33" x14ac:dyDescent="0.3">
      <c r="A101">
        <f t="shared" si="21"/>
        <v>120</v>
      </c>
      <c r="B101" s="2">
        <f t="shared" si="27"/>
        <v>4.7841839999999989</v>
      </c>
      <c r="C101" s="2">
        <f t="shared" si="27"/>
        <v>6.4385279999999989</v>
      </c>
      <c r="D101" s="2">
        <f t="shared" si="27"/>
        <v>7.6010399999999994</v>
      </c>
      <c r="E101" s="2">
        <f t="shared" si="27"/>
        <v>8.9423999999999992</v>
      </c>
      <c r="F101" s="2">
        <f t="shared" si="27"/>
        <v>10.730879999999997</v>
      </c>
      <c r="G101" s="2">
        <f t="shared" si="27"/>
        <v>12.072239999999999</v>
      </c>
      <c r="I101">
        <f t="shared" si="22"/>
        <v>120</v>
      </c>
      <c r="J101" s="2">
        <f t="shared" si="28"/>
        <v>19.136735999999996</v>
      </c>
      <c r="K101" s="2">
        <f t="shared" si="28"/>
        <v>25.754111999999996</v>
      </c>
      <c r="L101" s="2">
        <f t="shared" si="28"/>
        <v>30.404159999999997</v>
      </c>
      <c r="M101" s="2">
        <f t="shared" si="28"/>
        <v>35.769599999999997</v>
      </c>
      <c r="N101" s="2">
        <f t="shared" si="28"/>
        <v>42.923519999999989</v>
      </c>
      <c r="O101" s="2">
        <f t="shared" si="28"/>
        <v>48.288959999999996</v>
      </c>
      <c r="Q101">
        <f t="shared" si="23"/>
        <v>240</v>
      </c>
      <c r="R101" s="2">
        <f t="shared" si="29"/>
        <v>9.9843839999999986</v>
      </c>
      <c r="S101" s="2">
        <f t="shared" si="29"/>
        <v>13.436928</v>
      </c>
      <c r="T101" s="2">
        <f t="shared" si="29"/>
        <v>15.863039999999998</v>
      </c>
      <c r="U101" s="2">
        <f t="shared" si="29"/>
        <v>18.662400000000002</v>
      </c>
      <c r="V101" s="2">
        <f t="shared" si="29"/>
        <v>22.394880000000001</v>
      </c>
      <c r="W101" s="2">
        <f t="shared" si="29"/>
        <v>25.194239999999997</v>
      </c>
      <c r="X101" s="2"/>
    </row>
    <row r="102" spans="1:33" x14ac:dyDescent="0.3">
      <c r="A102">
        <f t="shared" si="21"/>
        <v>150</v>
      </c>
      <c r="B102" s="2">
        <f t="shared" si="27"/>
        <v>4.9742100000000011</v>
      </c>
      <c r="C102" s="2">
        <f t="shared" si="27"/>
        <v>6.7067999999999985</v>
      </c>
      <c r="D102" s="2">
        <f t="shared" si="27"/>
        <v>7.9363799999999998</v>
      </c>
      <c r="E102" s="2">
        <f t="shared" si="27"/>
        <v>9.1659599999999966</v>
      </c>
      <c r="F102" s="2">
        <f t="shared" si="27"/>
        <v>11.178000000000001</v>
      </c>
      <c r="G102" s="2">
        <f t="shared" si="27"/>
        <v>12.2958</v>
      </c>
      <c r="I102">
        <f t="shared" si="22"/>
        <v>150</v>
      </c>
      <c r="J102" s="2">
        <f t="shared" si="28"/>
        <v>19.896840000000005</v>
      </c>
      <c r="K102" s="2">
        <f t="shared" si="28"/>
        <v>26.827199999999994</v>
      </c>
      <c r="L102" s="2">
        <f t="shared" si="28"/>
        <v>31.745519999999999</v>
      </c>
      <c r="M102" s="2">
        <f t="shared" si="28"/>
        <v>36.663839999999986</v>
      </c>
      <c r="N102" s="2">
        <f t="shared" si="28"/>
        <v>44.712000000000003</v>
      </c>
      <c r="O102" s="2">
        <f t="shared" si="28"/>
        <v>49.183199999999999</v>
      </c>
      <c r="Q102">
        <f t="shared" si="23"/>
        <v>300</v>
      </c>
      <c r="R102" s="2">
        <f t="shared" si="29"/>
        <v>10.38096</v>
      </c>
      <c r="S102" s="2">
        <f t="shared" si="29"/>
        <v>13.996799999999999</v>
      </c>
      <c r="T102" s="2">
        <f t="shared" si="29"/>
        <v>16.56288</v>
      </c>
      <c r="U102" s="2">
        <f t="shared" si="29"/>
        <v>19.128959999999996</v>
      </c>
      <c r="V102" s="2">
        <f t="shared" si="29"/>
        <v>23.327999999999999</v>
      </c>
      <c r="W102" s="2">
        <f t="shared" si="29"/>
        <v>25.660799999999998</v>
      </c>
      <c r="X102" s="2"/>
      <c r="Y102" s="7" t="s">
        <v>68</v>
      </c>
    </row>
    <row r="103" spans="1:33" x14ac:dyDescent="0.3">
      <c r="A103">
        <f t="shared" si="21"/>
        <v>180</v>
      </c>
      <c r="B103" s="2">
        <f t="shared" si="27"/>
        <v>5.1642359999999981</v>
      </c>
      <c r="C103" s="2">
        <f t="shared" si="27"/>
        <v>5.9690519999999996</v>
      </c>
      <c r="D103" s="2">
        <f t="shared" si="27"/>
        <v>8.2493639999999999</v>
      </c>
      <c r="E103" s="2">
        <f t="shared" si="27"/>
        <v>9.523655999999999</v>
      </c>
      <c r="F103" s="2">
        <f t="shared" si="27"/>
        <v>11.40156</v>
      </c>
      <c r="G103" s="2">
        <f t="shared" si="27"/>
        <v>12.742919999999996</v>
      </c>
      <c r="I103">
        <f t="shared" si="22"/>
        <v>180</v>
      </c>
      <c r="J103" s="2">
        <f t="shared" si="28"/>
        <v>20.656943999999992</v>
      </c>
      <c r="K103" s="2">
        <f t="shared" si="28"/>
        <v>23.876207999999998</v>
      </c>
      <c r="L103" s="2">
        <f t="shared" si="28"/>
        <v>32.997456</v>
      </c>
      <c r="M103" s="2">
        <f t="shared" si="28"/>
        <v>38.094623999999996</v>
      </c>
      <c r="N103" s="2">
        <f t="shared" si="28"/>
        <v>45.60624</v>
      </c>
      <c r="O103" s="2">
        <f t="shared" si="28"/>
        <v>50.971679999999985</v>
      </c>
      <c r="Q103">
        <f t="shared" si="23"/>
        <v>360</v>
      </c>
      <c r="R103" s="2">
        <f t="shared" si="29"/>
        <v>10.777536</v>
      </c>
      <c r="S103" s="2">
        <f t="shared" si="29"/>
        <v>12.457152000000001</v>
      </c>
      <c r="T103" s="2">
        <f t="shared" si="29"/>
        <v>17.216063999999999</v>
      </c>
      <c r="U103" s="2">
        <f t="shared" si="29"/>
        <v>19.875456000000003</v>
      </c>
      <c r="V103" s="2">
        <f t="shared" si="29"/>
        <v>23.794559999999997</v>
      </c>
      <c r="W103" s="2">
        <f t="shared" si="29"/>
        <v>26.593920000000001</v>
      </c>
      <c r="X103" s="2"/>
    </row>
    <row r="104" spans="1:33" x14ac:dyDescent="0.3">
      <c r="A104">
        <f t="shared" si="21"/>
        <v>270</v>
      </c>
      <c r="B104" s="2">
        <f t="shared" si="27"/>
        <v>5.8349159999999989</v>
      </c>
      <c r="C104" s="2">
        <f t="shared" si="27"/>
        <v>7.7463539999999975</v>
      </c>
      <c r="D104" s="2">
        <f t="shared" si="27"/>
        <v>9.1547819999999991</v>
      </c>
      <c r="E104" s="2">
        <f t="shared" si="27"/>
        <v>10.563210000000002</v>
      </c>
      <c r="F104" s="2">
        <f t="shared" si="27"/>
        <v>12.474647999999998</v>
      </c>
      <c r="G104" s="2">
        <f t="shared" si="27"/>
        <v>14.084279999999996</v>
      </c>
      <c r="I104">
        <f t="shared" si="22"/>
        <v>270</v>
      </c>
      <c r="J104" s="2">
        <f t="shared" si="28"/>
        <v>23.339663999999996</v>
      </c>
      <c r="K104" s="2">
        <f t="shared" si="28"/>
        <v>30.98541599999999</v>
      </c>
      <c r="L104" s="2">
        <f t="shared" si="28"/>
        <v>36.619127999999996</v>
      </c>
      <c r="M104" s="2">
        <f t="shared" si="28"/>
        <v>42.252840000000006</v>
      </c>
      <c r="N104" s="2">
        <f t="shared" si="28"/>
        <v>49.898591999999994</v>
      </c>
      <c r="O104" s="2">
        <f t="shared" si="28"/>
        <v>56.337119999999985</v>
      </c>
      <c r="Q104">
        <f t="shared" si="23"/>
        <v>540</v>
      </c>
      <c r="R104" s="2">
        <f t="shared" si="29"/>
        <v>12.177216</v>
      </c>
      <c r="S104" s="2">
        <f t="shared" si="29"/>
        <v>16.166304</v>
      </c>
      <c r="T104" s="2">
        <f t="shared" si="29"/>
        <v>19.105631999999996</v>
      </c>
      <c r="U104" s="2">
        <f t="shared" si="29"/>
        <v>22.04496</v>
      </c>
      <c r="V104" s="2">
        <f t="shared" si="29"/>
        <v>26.034047999999999</v>
      </c>
      <c r="W104" s="2">
        <f t="shared" si="29"/>
        <v>29.393279999999997</v>
      </c>
      <c r="X104" s="2"/>
      <c r="Y104" s="2" t="s">
        <v>69</v>
      </c>
      <c r="AD104" s="6">
        <v>0.79</v>
      </c>
      <c r="AE104" s="37" t="s">
        <v>75</v>
      </c>
    </row>
    <row r="105" spans="1:33" x14ac:dyDescent="0.3">
      <c r="A105">
        <f t="shared" si="21"/>
        <v>360</v>
      </c>
      <c r="B105" s="2">
        <f t="shared" si="27"/>
        <v>6.3043919999999991</v>
      </c>
      <c r="C105" s="2">
        <f t="shared" si="27"/>
        <v>8.5847040000000003</v>
      </c>
      <c r="D105" s="2">
        <f t="shared" si="27"/>
        <v>10.060199999999998</v>
      </c>
      <c r="E105" s="2">
        <f t="shared" si="27"/>
        <v>11.669832000000001</v>
      </c>
      <c r="F105" s="2">
        <f t="shared" si="27"/>
        <v>13.681871999999997</v>
      </c>
      <c r="G105" s="2">
        <f t="shared" si="27"/>
        <v>15.42564</v>
      </c>
      <c r="I105">
        <f t="shared" si="22"/>
        <v>360</v>
      </c>
      <c r="J105" s="2">
        <f t="shared" si="28"/>
        <v>25.217567999999996</v>
      </c>
      <c r="K105" s="2">
        <f t="shared" si="28"/>
        <v>34.338816000000001</v>
      </c>
      <c r="L105" s="2">
        <f t="shared" si="28"/>
        <v>40.240799999999993</v>
      </c>
      <c r="M105" s="2">
        <f t="shared" si="28"/>
        <v>46.679328000000005</v>
      </c>
      <c r="N105" s="2">
        <f t="shared" si="28"/>
        <v>54.727487999999987</v>
      </c>
      <c r="O105" s="2">
        <f t="shared" si="28"/>
        <v>61.702559999999998</v>
      </c>
      <c r="Q105">
        <f t="shared" si="23"/>
        <v>720</v>
      </c>
      <c r="R105" s="2">
        <f t="shared" si="29"/>
        <v>13.156992000000001</v>
      </c>
      <c r="S105" s="2">
        <f t="shared" si="29"/>
        <v>17.915903999999998</v>
      </c>
      <c r="T105" s="2">
        <f t="shared" si="29"/>
        <v>20.995200000000001</v>
      </c>
      <c r="U105" s="2">
        <f t="shared" si="29"/>
        <v>24.354431999999996</v>
      </c>
      <c r="V105" s="2">
        <f t="shared" si="29"/>
        <v>28.553471999999999</v>
      </c>
      <c r="W105" s="2">
        <f t="shared" si="29"/>
        <v>32.19263999999999</v>
      </c>
      <c r="X105" s="2"/>
      <c r="Y105" t="s">
        <v>78</v>
      </c>
      <c r="AD105" s="6">
        <f>+I44/1000*B31*AD104/SUM(AE93:AE97)</f>
        <v>0.10369440432094046</v>
      </c>
    </row>
    <row r="106" spans="1:33" x14ac:dyDescent="0.3">
      <c r="A106">
        <f t="shared" si="21"/>
        <v>720</v>
      </c>
      <c r="B106" s="2">
        <f t="shared" si="27"/>
        <v>8.0481599999999975</v>
      </c>
      <c r="C106" s="2">
        <f t="shared" si="27"/>
        <v>10.730880000000001</v>
      </c>
      <c r="D106" s="2">
        <f t="shared" si="27"/>
        <v>12.877055999999998</v>
      </c>
      <c r="E106" s="2">
        <f t="shared" si="27"/>
        <v>14.754959999999997</v>
      </c>
      <c r="F106" s="2">
        <f t="shared" si="27"/>
        <v>17.43768</v>
      </c>
      <c r="G106" s="2">
        <f t="shared" si="27"/>
        <v>19.583856000000001</v>
      </c>
      <c r="I106">
        <f t="shared" si="22"/>
        <v>720</v>
      </c>
      <c r="J106" s="2">
        <f t="shared" si="28"/>
        <v>32.19263999999999</v>
      </c>
      <c r="K106" s="2">
        <f t="shared" si="28"/>
        <v>42.923520000000003</v>
      </c>
      <c r="L106" s="2">
        <f t="shared" si="28"/>
        <v>51.508223999999991</v>
      </c>
      <c r="M106" s="2">
        <f t="shared" si="28"/>
        <v>59.019839999999988</v>
      </c>
      <c r="N106" s="2">
        <f t="shared" si="28"/>
        <v>69.750720000000001</v>
      </c>
      <c r="O106" s="2">
        <f t="shared" si="28"/>
        <v>78.335424000000003</v>
      </c>
      <c r="Q106">
        <f t="shared" si="23"/>
        <v>1440</v>
      </c>
      <c r="R106" s="2">
        <f t="shared" si="29"/>
        <v>16.79616</v>
      </c>
      <c r="S106" s="2">
        <f t="shared" si="29"/>
        <v>22.394880000000001</v>
      </c>
      <c r="T106" s="2">
        <f t="shared" si="29"/>
        <v>26.873855999999996</v>
      </c>
      <c r="U106" s="2">
        <f t="shared" si="29"/>
        <v>30.792960000000001</v>
      </c>
      <c r="V106" s="2">
        <f t="shared" si="29"/>
        <v>36.391680000000001</v>
      </c>
      <c r="W106" s="2">
        <f t="shared" si="29"/>
        <v>40.870656000000004</v>
      </c>
      <c r="X106" s="2"/>
      <c r="AG106" s="2"/>
    </row>
    <row r="107" spans="1:33" x14ac:dyDescent="0.3">
      <c r="A107" s="9">
        <f t="shared" si="21"/>
        <v>1080</v>
      </c>
      <c r="B107" s="14">
        <f t="shared" ref="B107:G107" si="31">+B77*$B$31/10000*$A107*60/1000</f>
        <v>8.852976</v>
      </c>
      <c r="C107" s="14">
        <f t="shared" si="31"/>
        <v>12.072239999999997</v>
      </c>
      <c r="D107" s="14">
        <f t="shared" si="31"/>
        <v>14.486687999999999</v>
      </c>
      <c r="E107" s="14">
        <f t="shared" si="31"/>
        <v>16.498727999999996</v>
      </c>
      <c r="F107" s="14">
        <f t="shared" si="31"/>
        <v>19.717991999999999</v>
      </c>
      <c r="G107" s="14">
        <f t="shared" si="31"/>
        <v>22.132439999999999</v>
      </c>
      <c r="I107" s="9">
        <f t="shared" si="22"/>
        <v>1080</v>
      </c>
      <c r="J107" s="14">
        <f t="shared" ref="J107:O107" si="32">+J77*$B$31/10000*$I107*60/1000</f>
        <v>35.411904</v>
      </c>
      <c r="K107" s="14">
        <f t="shared" si="32"/>
        <v>48.288959999999989</v>
      </c>
      <c r="L107" s="14">
        <f t="shared" si="32"/>
        <v>57.946751999999996</v>
      </c>
      <c r="M107" s="14">
        <f t="shared" si="32"/>
        <v>65.994911999999985</v>
      </c>
      <c r="N107" s="14">
        <f t="shared" si="32"/>
        <v>78.871967999999995</v>
      </c>
      <c r="O107" s="14">
        <f t="shared" si="32"/>
        <v>88.529759999999996</v>
      </c>
      <c r="Q107" s="9">
        <f t="shared" si="23"/>
        <v>2160</v>
      </c>
      <c r="R107" s="14">
        <f t="shared" ref="R107:W107" si="33">+R77*$B$31/10000*$Q107*60/1000</f>
        <v>18.475776000000003</v>
      </c>
      <c r="S107" s="14">
        <f t="shared" si="33"/>
        <v>25.194239999999997</v>
      </c>
      <c r="T107" s="14">
        <f t="shared" si="33"/>
        <v>30.233088000000002</v>
      </c>
      <c r="U107" s="14">
        <f t="shared" si="33"/>
        <v>34.432127999999992</v>
      </c>
      <c r="V107" s="14">
        <f t="shared" si="33"/>
        <v>41.150591999999996</v>
      </c>
      <c r="W107" s="14">
        <f t="shared" si="33"/>
        <v>46.189439999999998</v>
      </c>
      <c r="X107" s="2"/>
    </row>
    <row r="108" spans="1:33" x14ac:dyDescent="0.3">
      <c r="A108" s="3" t="s">
        <v>40</v>
      </c>
      <c r="B108" s="22">
        <f>+SUM(B87:B107)</f>
        <v>89.061646499999981</v>
      </c>
      <c r="C108" s="22">
        <f t="shared" ref="C108:G108" si="34">+SUM(C87:C107)</f>
        <v>120.603168</v>
      </c>
      <c r="D108" s="22">
        <f t="shared" si="34"/>
        <v>145.24413749999997</v>
      </c>
      <c r="E108" s="22">
        <f t="shared" si="34"/>
        <v>168.69371850000002</v>
      </c>
      <c r="F108" s="22">
        <f t="shared" si="34"/>
        <v>201.66788699999998</v>
      </c>
      <c r="G108" s="22">
        <f t="shared" si="34"/>
        <v>227.00096100000002</v>
      </c>
      <c r="I108" s="3" t="s">
        <v>40</v>
      </c>
      <c r="J108" s="22">
        <f>+SUM(J87:J107)</f>
        <v>356.24658599999992</v>
      </c>
      <c r="K108" s="22">
        <f t="shared" ref="K108" si="35">+SUM(K87:K107)</f>
        <v>482.41267199999999</v>
      </c>
      <c r="L108" s="22">
        <f t="shared" ref="L108" si="36">+SUM(L87:L107)</f>
        <v>580.97654999999986</v>
      </c>
      <c r="M108" s="22">
        <f t="shared" ref="M108" si="37">+SUM(M87:M107)</f>
        <v>674.77487400000007</v>
      </c>
      <c r="N108" s="22">
        <f t="shared" ref="N108" si="38">+SUM(N87:N107)</f>
        <v>806.67154799999992</v>
      </c>
      <c r="O108" s="22">
        <f t="shared" ref="O108" si="39">+SUM(O87:O107)</f>
        <v>908.00384400000007</v>
      </c>
      <c r="Q108" s="3" t="s">
        <v>40</v>
      </c>
      <c r="R108" s="22">
        <f>+SUM(R87:R107)</f>
        <v>185.86778399999997</v>
      </c>
      <c r="S108" s="22">
        <f t="shared" ref="S108" si="40">+SUM(S87:S107)</f>
        <v>251.693568</v>
      </c>
      <c r="T108" s="22">
        <f t="shared" ref="T108" si="41">+SUM(T87:T107)</f>
        <v>303.11819999999994</v>
      </c>
      <c r="U108" s="22">
        <f t="shared" ref="U108" si="42">+SUM(U87:U107)</f>
        <v>352.05645599999997</v>
      </c>
      <c r="V108" s="22">
        <f t="shared" ref="V108" si="43">+SUM(V87:V107)</f>
        <v>420.87211199999996</v>
      </c>
      <c r="W108" s="22">
        <f t="shared" ref="W108" si="44">+SUM(W87:W107)</f>
        <v>473.74113599999998</v>
      </c>
      <c r="X108" s="2"/>
      <c r="Y108" s="2"/>
      <c r="Z108" s="2"/>
    </row>
    <row r="109" spans="1:33" x14ac:dyDescent="0.3">
      <c r="A109" s="16" t="s">
        <v>41</v>
      </c>
      <c r="B109" s="25">
        <f>+B108/B85</f>
        <v>44.53082324999999</v>
      </c>
      <c r="C109" s="25">
        <f t="shared" ref="C109:G109" si="45">+C108/C85</f>
        <v>24.120633599999998</v>
      </c>
      <c r="D109" s="25">
        <f t="shared" si="45"/>
        <v>14.524413749999997</v>
      </c>
      <c r="E109" s="25">
        <f t="shared" si="45"/>
        <v>8.4346859250000001</v>
      </c>
      <c r="F109" s="25">
        <f t="shared" si="45"/>
        <v>4.0333577399999996</v>
      </c>
      <c r="G109" s="25">
        <f t="shared" si="45"/>
        <v>2.2700096100000002</v>
      </c>
      <c r="I109" s="16" t="s">
        <v>41</v>
      </c>
      <c r="J109" s="25">
        <f>+J108/J85</f>
        <v>178.12329299999996</v>
      </c>
      <c r="K109" s="25">
        <f t="shared" ref="K109" si="46">+K108/K85</f>
        <v>96.482534399999992</v>
      </c>
      <c r="L109" s="25">
        <f t="shared" ref="L109" si="47">+L108/L85</f>
        <v>58.097654999999989</v>
      </c>
      <c r="M109" s="25">
        <f t="shared" ref="M109" si="48">+M108/M85</f>
        <v>33.738743700000001</v>
      </c>
      <c r="N109" s="25">
        <f t="shared" ref="N109" si="49">+N108/N85</f>
        <v>16.133430959999998</v>
      </c>
      <c r="O109" s="25">
        <f t="shared" ref="O109" si="50">+O108/O85</f>
        <v>9.0800384400000009</v>
      </c>
      <c r="Q109" s="16" t="s">
        <v>41</v>
      </c>
      <c r="R109" s="25">
        <f>+R108/R85</f>
        <v>92.933891999999986</v>
      </c>
      <c r="S109" s="25">
        <f t="shared" ref="S109" si="51">+S108/S85</f>
        <v>50.338713599999998</v>
      </c>
      <c r="T109" s="25">
        <f t="shared" ref="T109" si="52">+T108/T85</f>
        <v>30.311819999999994</v>
      </c>
      <c r="U109" s="25">
        <f t="shared" ref="U109" si="53">+U108/U85</f>
        <v>17.602822799999998</v>
      </c>
      <c r="V109" s="25">
        <f t="shared" ref="V109" si="54">+V108/V85</f>
        <v>8.4174422399999997</v>
      </c>
      <c r="W109" s="25">
        <f t="shared" ref="W109" si="55">+W108/W85</f>
        <v>4.7374113599999994</v>
      </c>
    </row>
    <row r="110" spans="1:33" x14ac:dyDescent="0.3">
      <c r="A110" s="35"/>
      <c r="B110" s="36"/>
      <c r="C110" s="36"/>
      <c r="D110" s="36"/>
      <c r="E110" s="36"/>
      <c r="F110" s="36"/>
      <c r="G110" s="36"/>
      <c r="I110" s="35"/>
      <c r="J110" s="36"/>
      <c r="K110" s="36"/>
      <c r="L110" s="36"/>
      <c r="M110" s="36"/>
      <c r="N110" s="36"/>
      <c r="O110" s="36"/>
      <c r="Q110" s="35"/>
      <c r="R110" s="36"/>
      <c r="S110" s="36"/>
      <c r="T110" s="36"/>
      <c r="U110" s="36"/>
      <c r="V110" s="36"/>
      <c r="W110" s="36"/>
    </row>
    <row r="111" spans="1:33" x14ac:dyDescent="0.3">
      <c r="B111" s="22"/>
      <c r="C111" s="22"/>
      <c r="D111" s="22"/>
      <c r="E111" s="22"/>
      <c r="F111" s="26"/>
      <c r="G111" s="27"/>
      <c r="H111" s="6"/>
      <c r="J111" s="22"/>
      <c r="K111" s="22"/>
      <c r="L111" s="22"/>
      <c r="M111" s="22"/>
      <c r="N111" s="22"/>
      <c r="O111" s="22"/>
      <c r="R111" s="22"/>
      <c r="S111" s="22"/>
      <c r="T111" s="22"/>
      <c r="U111" s="22"/>
      <c r="V111" s="22"/>
      <c r="W111" s="22"/>
      <c r="Y111" s="2"/>
      <c r="AD111" s="5"/>
      <c r="AE111" s="5"/>
      <c r="AF111" s="5"/>
    </row>
    <row r="112" spans="1:33" x14ac:dyDescent="0.3">
      <c r="A112" s="7" t="s">
        <v>38</v>
      </c>
      <c r="G112" s="6"/>
      <c r="H112" s="6"/>
      <c r="R112" s="23"/>
      <c r="S112" s="23"/>
      <c r="T112" s="23"/>
      <c r="U112" s="23"/>
      <c r="V112" s="23"/>
      <c r="W112" s="23"/>
      <c r="AD112" s="5"/>
      <c r="AE112" s="5"/>
      <c r="AF112" s="5"/>
    </row>
    <row r="113" spans="1:32" x14ac:dyDescent="0.3">
      <c r="R113" s="24"/>
      <c r="S113" s="24"/>
      <c r="T113" s="24"/>
      <c r="U113" s="24"/>
      <c r="V113" s="24"/>
      <c r="W113" s="24"/>
      <c r="Y113" s="4"/>
      <c r="Z113" s="2"/>
      <c r="AD113" s="5"/>
      <c r="AE113" s="5"/>
      <c r="AF113" s="5"/>
    </row>
    <row r="114" spans="1:32" x14ac:dyDescent="0.3">
      <c r="A114" s="7" t="s">
        <v>28</v>
      </c>
      <c r="I114" s="7" t="s">
        <v>29</v>
      </c>
      <c r="Q114" s="7" t="s">
        <v>30</v>
      </c>
    </row>
    <row r="116" spans="1:32" x14ac:dyDescent="0.3">
      <c r="A116" s="115" t="s">
        <v>16</v>
      </c>
      <c r="B116" s="118" t="s">
        <v>17</v>
      </c>
      <c r="C116" s="118"/>
      <c r="D116" s="118"/>
      <c r="E116" s="118"/>
      <c r="F116" s="118"/>
      <c r="G116" s="118"/>
      <c r="I116" s="115" t="s">
        <v>16</v>
      </c>
      <c r="J116" s="118" t="s">
        <v>17</v>
      </c>
      <c r="K116" s="118"/>
      <c r="L116" s="118"/>
      <c r="M116" s="118"/>
      <c r="N116" s="118"/>
      <c r="O116" s="118"/>
      <c r="Q116" s="115" t="s">
        <v>16</v>
      </c>
      <c r="R116" s="118" t="s">
        <v>17</v>
      </c>
      <c r="S116" s="118"/>
      <c r="T116" s="118"/>
      <c r="U116" s="118"/>
      <c r="V116" s="118"/>
      <c r="W116" s="118"/>
    </row>
    <row r="117" spans="1:32" x14ac:dyDescent="0.3">
      <c r="A117" s="116"/>
      <c r="B117" s="10">
        <v>2</v>
      </c>
      <c r="C117" s="10">
        <v>5</v>
      </c>
      <c r="D117" s="10">
        <v>10</v>
      </c>
      <c r="E117" s="10">
        <v>20</v>
      </c>
      <c r="F117" s="10">
        <v>50</v>
      </c>
      <c r="G117" s="10">
        <v>100</v>
      </c>
      <c r="I117" s="116"/>
      <c r="J117" s="10">
        <v>2</v>
      </c>
      <c r="K117" s="10">
        <v>5</v>
      </c>
      <c r="L117" s="10">
        <v>10</v>
      </c>
      <c r="M117" s="10">
        <v>20</v>
      </c>
      <c r="N117" s="10">
        <v>50</v>
      </c>
      <c r="O117" s="10">
        <v>100</v>
      </c>
      <c r="Q117" s="116"/>
      <c r="R117" s="10">
        <v>2</v>
      </c>
      <c r="S117" s="10">
        <v>5</v>
      </c>
      <c r="T117" s="10">
        <v>10</v>
      </c>
      <c r="U117" s="10">
        <v>20</v>
      </c>
      <c r="V117" s="10">
        <v>50</v>
      </c>
      <c r="W117" s="10">
        <v>100</v>
      </c>
    </row>
    <row r="118" spans="1:32" x14ac:dyDescent="0.3">
      <c r="A118" s="117"/>
      <c r="B118" s="134" t="s">
        <v>33</v>
      </c>
      <c r="C118" s="134"/>
      <c r="D118" s="134"/>
      <c r="E118" s="134"/>
      <c r="F118" s="134"/>
      <c r="G118" s="134"/>
      <c r="I118" s="117"/>
      <c r="J118" s="134" t="s">
        <v>33</v>
      </c>
      <c r="K118" s="134"/>
      <c r="L118" s="134"/>
      <c r="M118" s="134"/>
      <c r="N118" s="134"/>
      <c r="O118" s="134"/>
      <c r="Q118" s="117"/>
      <c r="R118" s="134" t="s">
        <v>33</v>
      </c>
      <c r="S118" s="134"/>
      <c r="T118" s="134"/>
      <c r="U118" s="134"/>
      <c r="V118" s="134"/>
      <c r="W118" s="134"/>
    </row>
    <row r="119" spans="1:32" x14ac:dyDescent="0.3">
      <c r="A119">
        <f t="shared" ref="A119:A139" si="56">+A87</f>
        <v>1.25</v>
      </c>
      <c r="B119" s="142">
        <f t="shared" ref="B119:B139" si="57">+$B$36*$A119*60</f>
        <v>1.875</v>
      </c>
      <c r="C119" s="142"/>
      <c r="D119" s="142"/>
      <c r="E119" s="142"/>
      <c r="F119" s="142"/>
      <c r="G119" s="142"/>
      <c r="I119">
        <f t="shared" ref="I119:I139" si="58">+I87</f>
        <v>1.25</v>
      </c>
      <c r="J119" s="142">
        <f t="shared" ref="J119:J139" si="59">+$B$36*$I119*60</f>
        <v>1.875</v>
      </c>
      <c r="K119" s="142"/>
      <c r="L119" s="142"/>
      <c r="M119" s="142"/>
      <c r="N119" s="142"/>
      <c r="O119" s="142"/>
      <c r="Q119">
        <f t="shared" ref="Q119:Q139" si="60">+Q87</f>
        <v>2.5</v>
      </c>
      <c r="R119" s="142">
        <f t="shared" ref="R119:R139" si="61">+$B$36*$Q119*60</f>
        <v>3.75</v>
      </c>
      <c r="S119" s="142"/>
      <c r="T119" s="142"/>
      <c r="U119" s="142"/>
      <c r="V119" s="142"/>
      <c r="W119" s="142"/>
    </row>
    <row r="120" spans="1:32" x14ac:dyDescent="0.3">
      <c r="A120">
        <f t="shared" si="56"/>
        <v>2.5</v>
      </c>
      <c r="B120" s="141">
        <f t="shared" si="57"/>
        <v>3.75</v>
      </c>
      <c r="C120" s="141"/>
      <c r="D120" s="141"/>
      <c r="E120" s="141"/>
      <c r="F120" s="141"/>
      <c r="G120" s="141"/>
      <c r="I120">
        <f t="shared" si="58"/>
        <v>2.5</v>
      </c>
      <c r="J120" s="135">
        <f t="shared" si="59"/>
        <v>3.75</v>
      </c>
      <c r="K120" s="135"/>
      <c r="L120" s="135"/>
      <c r="M120" s="135"/>
      <c r="N120" s="135"/>
      <c r="O120" s="135"/>
      <c r="Q120">
        <f t="shared" si="60"/>
        <v>5</v>
      </c>
      <c r="R120" s="135">
        <f t="shared" si="61"/>
        <v>7.5</v>
      </c>
      <c r="S120" s="135"/>
      <c r="T120" s="135"/>
      <c r="U120" s="135"/>
      <c r="V120" s="135"/>
      <c r="W120" s="135"/>
    </row>
    <row r="121" spans="1:32" x14ac:dyDescent="0.3">
      <c r="A121">
        <f t="shared" si="56"/>
        <v>3.75</v>
      </c>
      <c r="B121" s="141">
        <f t="shared" si="57"/>
        <v>5.625</v>
      </c>
      <c r="C121" s="141"/>
      <c r="D121" s="141"/>
      <c r="E121" s="141"/>
      <c r="F121" s="141"/>
      <c r="G121" s="141"/>
      <c r="I121">
        <f t="shared" si="58"/>
        <v>3.75</v>
      </c>
      <c r="J121" s="135">
        <f t="shared" si="59"/>
        <v>5.625</v>
      </c>
      <c r="K121" s="135"/>
      <c r="L121" s="135"/>
      <c r="M121" s="135"/>
      <c r="N121" s="135"/>
      <c r="O121" s="135"/>
      <c r="Q121">
        <f t="shared" si="60"/>
        <v>7.5</v>
      </c>
      <c r="R121" s="135">
        <f t="shared" si="61"/>
        <v>11.25</v>
      </c>
      <c r="S121" s="135"/>
      <c r="T121" s="135"/>
      <c r="U121" s="135"/>
      <c r="V121" s="135"/>
      <c r="W121" s="135"/>
    </row>
    <row r="122" spans="1:32" x14ac:dyDescent="0.3">
      <c r="A122">
        <f t="shared" si="56"/>
        <v>5</v>
      </c>
      <c r="B122" s="141">
        <f t="shared" si="57"/>
        <v>7.5</v>
      </c>
      <c r="C122" s="141"/>
      <c r="D122" s="141"/>
      <c r="E122" s="141"/>
      <c r="F122" s="141"/>
      <c r="G122" s="141"/>
      <c r="I122">
        <f t="shared" si="58"/>
        <v>5</v>
      </c>
      <c r="J122" s="135">
        <f t="shared" si="59"/>
        <v>7.5</v>
      </c>
      <c r="K122" s="135"/>
      <c r="L122" s="135"/>
      <c r="M122" s="135"/>
      <c r="N122" s="135"/>
      <c r="O122" s="135"/>
      <c r="Q122">
        <f t="shared" si="60"/>
        <v>10</v>
      </c>
      <c r="R122" s="135">
        <f t="shared" si="61"/>
        <v>15</v>
      </c>
      <c r="S122" s="135"/>
      <c r="T122" s="135"/>
      <c r="U122" s="135"/>
      <c r="V122" s="135"/>
      <c r="W122" s="135"/>
    </row>
    <row r="123" spans="1:32" x14ac:dyDescent="0.3">
      <c r="A123">
        <f t="shared" si="56"/>
        <v>7.5</v>
      </c>
      <c r="B123" s="141">
        <f t="shared" si="57"/>
        <v>11.25</v>
      </c>
      <c r="C123" s="141"/>
      <c r="D123" s="141"/>
      <c r="E123" s="141"/>
      <c r="F123" s="141"/>
      <c r="G123" s="141"/>
      <c r="I123">
        <f t="shared" si="58"/>
        <v>7.5</v>
      </c>
      <c r="J123" s="135">
        <f t="shared" si="59"/>
        <v>11.25</v>
      </c>
      <c r="K123" s="135"/>
      <c r="L123" s="135"/>
      <c r="M123" s="135"/>
      <c r="N123" s="135"/>
      <c r="O123" s="135"/>
      <c r="Q123">
        <f t="shared" si="60"/>
        <v>15</v>
      </c>
      <c r="R123" s="135">
        <f t="shared" si="61"/>
        <v>22.5</v>
      </c>
      <c r="S123" s="135"/>
      <c r="T123" s="135"/>
      <c r="U123" s="135"/>
      <c r="V123" s="135"/>
      <c r="W123" s="135"/>
    </row>
    <row r="124" spans="1:32" x14ac:dyDescent="0.3">
      <c r="A124">
        <f t="shared" si="56"/>
        <v>10</v>
      </c>
      <c r="B124" s="141">
        <f t="shared" si="57"/>
        <v>15</v>
      </c>
      <c r="C124" s="141"/>
      <c r="D124" s="141"/>
      <c r="E124" s="141"/>
      <c r="F124" s="141"/>
      <c r="G124" s="141"/>
      <c r="I124">
        <f t="shared" si="58"/>
        <v>10</v>
      </c>
      <c r="J124" s="135">
        <f t="shared" si="59"/>
        <v>15</v>
      </c>
      <c r="K124" s="135"/>
      <c r="L124" s="135"/>
      <c r="M124" s="135"/>
      <c r="N124" s="135"/>
      <c r="O124" s="135"/>
      <c r="Q124">
        <f t="shared" si="60"/>
        <v>20</v>
      </c>
      <c r="R124" s="135">
        <f t="shared" si="61"/>
        <v>30</v>
      </c>
      <c r="S124" s="135"/>
      <c r="T124" s="135"/>
      <c r="U124" s="135"/>
      <c r="V124" s="135"/>
      <c r="W124" s="135"/>
    </row>
    <row r="125" spans="1:32" x14ac:dyDescent="0.3">
      <c r="A125">
        <f t="shared" si="56"/>
        <v>15</v>
      </c>
      <c r="B125" s="141">
        <f t="shared" si="57"/>
        <v>22.5</v>
      </c>
      <c r="C125" s="141"/>
      <c r="D125" s="141"/>
      <c r="E125" s="141"/>
      <c r="F125" s="141"/>
      <c r="G125" s="141"/>
      <c r="I125">
        <f t="shared" si="58"/>
        <v>15</v>
      </c>
      <c r="J125" s="135">
        <f t="shared" si="59"/>
        <v>22.5</v>
      </c>
      <c r="K125" s="135"/>
      <c r="L125" s="135"/>
      <c r="M125" s="135"/>
      <c r="N125" s="135"/>
      <c r="O125" s="135"/>
      <c r="Q125">
        <f t="shared" si="60"/>
        <v>30</v>
      </c>
      <c r="R125" s="135">
        <f t="shared" si="61"/>
        <v>45</v>
      </c>
      <c r="S125" s="135"/>
      <c r="T125" s="135"/>
      <c r="U125" s="135"/>
      <c r="V125" s="135"/>
      <c r="W125" s="135"/>
    </row>
    <row r="126" spans="1:32" x14ac:dyDescent="0.3">
      <c r="A126">
        <f t="shared" si="56"/>
        <v>22.5</v>
      </c>
      <c r="B126" s="141">
        <f t="shared" si="57"/>
        <v>33.75</v>
      </c>
      <c r="C126" s="141"/>
      <c r="D126" s="141"/>
      <c r="E126" s="141"/>
      <c r="F126" s="141"/>
      <c r="G126" s="141"/>
      <c r="I126">
        <f t="shared" si="58"/>
        <v>22.5</v>
      </c>
      <c r="J126" s="135">
        <f t="shared" si="59"/>
        <v>33.75</v>
      </c>
      <c r="K126" s="135"/>
      <c r="L126" s="135"/>
      <c r="M126" s="135"/>
      <c r="N126" s="135"/>
      <c r="O126" s="135"/>
      <c r="Q126">
        <f t="shared" si="60"/>
        <v>45</v>
      </c>
      <c r="R126" s="135">
        <f t="shared" si="61"/>
        <v>67.5</v>
      </c>
      <c r="S126" s="135"/>
      <c r="T126" s="135"/>
      <c r="U126" s="135"/>
      <c r="V126" s="135"/>
      <c r="W126" s="135"/>
    </row>
    <row r="127" spans="1:32" x14ac:dyDescent="0.3">
      <c r="A127">
        <f t="shared" si="56"/>
        <v>30</v>
      </c>
      <c r="B127" s="141">
        <f t="shared" si="57"/>
        <v>45</v>
      </c>
      <c r="C127" s="141"/>
      <c r="D127" s="141"/>
      <c r="E127" s="141"/>
      <c r="F127" s="141"/>
      <c r="G127" s="141"/>
      <c r="I127">
        <f t="shared" si="58"/>
        <v>30</v>
      </c>
      <c r="J127" s="135">
        <f t="shared" si="59"/>
        <v>45</v>
      </c>
      <c r="K127" s="135"/>
      <c r="L127" s="135"/>
      <c r="M127" s="135"/>
      <c r="N127" s="135"/>
      <c r="O127" s="135"/>
      <c r="Q127">
        <f t="shared" si="60"/>
        <v>60</v>
      </c>
      <c r="R127" s="135">
        <f t="shared" si="61"/>
        <v>90</v>
      </c>
      <c r="S127" s="135"/>
      <c r="T127" s="135"/>
      <c r="U127" s="135"/>
      <c r="V127" s="135"/>
      <c r="W127" s="135"/>
    </row>
    <row r="128" spans="1:32" x14ac:dyDescent="0.3">
      <c r="A128">
        <f t="shared" si="56"/>
        <v>37.5</v>
      </c>
      <c r="B128" s="141">
        <f t="shared" si="57"/>
        <v>56.25</v>
      </c>
      <c r="C128" s="141"/>
      <c r="D128" s="141"/>
      <c r="E128" s="141"/>
      <c r="F128" s="141"/>
      <c r="G128" s="141"/>
      <c r="I128">
        <f t="shared" si="58"/>
        <v>37.5</v>
      </c>
      <c r="J128" s="135">
        <f t="shared" si="59"/>
        <v>56.25</v>
      </c>
      <c r="K128" s="135"/>
      <c r="L128" s="135"/>
      <c r="M128" s="135"/>
      <c r="N128" s="135"/>
      <c r="O128" s="135"/>
      <c r="Q128">
        <f t="shared" si="60"/>
        <v>75</v>
      </c>
      <c r="R128" s="135">
        <f t="shared" si="61"/>
        <v>112.5</v>
      </c>
      <c r="S128" s="135"/>
      <c r="T128" s="135"/>
      <c r="U128" s="135"/>
      <c r="V128" s="135"/>
      <c r="W128" s="135"/>
    </row>
    <row r="129" spans="1:23" x14ac:dyDescent="0.3">
      <c r="A129">
        <f t="shared" si="56"/>
        <v>45</v>
      </c>
      <c r="B129" s="141">
        <f t="shared" si="57"/>
        <v>67.5</v>
      </c>
      <c r="C129" s="141"/>
      <c r="D129" s="141"/>
      <c r="E129" s="141"/>
      <c r="F129" s="141"/>
      <c r="G129" s="141"/>
      <c r="I129">
        <f t="shared" si="58"/>
        <v>45</v>
      </c>
      <c r="J129" s="135">
        <f t="shared" si="59"/>
        <v>67.5</v>
      </c>
      <c r="K129" s="135"/>
      <c r="L129" s="135"/>
      <c r="M129" s="135"/>
      <c r="N129" s="135"/>
      <c r="O129" s="135"/>
      <c r="Q129">
        <f t="shared" si="60"/>
        <v>90</v>
      </c>
      <c r="R129" s="135">
        <f t="shared" si="61"/>
        <v>135</v>
      </c>
      <c r="S129" s="135"/>
      <c r="T129" s="135"/>
      <c r="U129" s="135"/>
      <c r="V129" s="135"/>
      <c r="W129" s="135"/>
    </row>
    <row r="130" spans="1:23" x14ac:dyDescent="0.3">
      <c r="A130">
        <f t="shared" si="56"/>
        <v>60</v>
      </c>
      <c r="B130" s="141">
        <f t="shared" si="57"/>
        <v>90</v>
      </c>
      <c r="C130" s="141"/>
      <c r="D130" s="141"/>
      <c r="E130" s="141"/>
      <c r="F130" s="141"/>
      <c r="G130" s="141"/>
      <c r="I130">
        <f t="shared" si="58"/>
        <v>60</v>
      </c>
      <c r="J130" s="135">
        <f t="shared" si="59"/>
        <v>90</v>
      </c>
      <c r="K130" s="135"/>
      <c r="L130" s="135"/>
      <c r="M130" s="135"/>
      <c r="N130" s="135"/>
      <c r="O130" s="135"/>
      <c r="Q130">
        <f t="shared" si="60"/>
        <v>120</v>
      </c>
      <c r="R130" s="135">
        <f t="shared" si="61"/>
        <v>180</v>
      </c>
      <c r="S130" s="135"/>
      <c r="T130" s="135"/>
      <c r="U130" s="135"/>
      <c r="V130" s="135"/>
      <c r="W130" s="135"/>
    </row>
    <row r="131" spans="1:23" x14ac:dyDescent="0.3">
      <c r="A131">
        <f t="shared" si="56"/>
        <v>75</v>
      </c>
      <c r="B131" s="141">
        <f t="shared" si="57"/>
        <v>112.5</v>
      </c>
      <c r="C131" s="141"/>
      <c r="D131" s="141"/>
      <c r="E131" s="141"/>
      <c r="F131" s="141"/>
      <c r="G131" s="141"/>
      <c r="I131">
        <f t="shared" si="58"/>
        <v>75</v>
      </c>
      <c r="J131" s="135">
        <f t="shared" si="59"/>
        <v>112.5</v>
      </c>
      <c r="K131" s="135"/>
      <c r="L131" s="135"/>
      <c r="M131" s="135"/>
      <c r="N131" s="135"/>
      <c r="O131" s="135"/>
      <c r="Q131">
        <f t="shared" si="60"/>
        <v>150</v>
      </c>
      <c r="R131" s="135">
        <f t="shared" si="61"/>
        <v>225</v>
      </c>
      <c r="S131" s="135"/>
      <c r="T131" s="135"/>
      <c r="U131" s="135"/>
      <c r="V131" s="135"/>
      <c r="W131" s="135"/>
    </row>
    <row r="132" spans="1:23" x14ac:dyDescent="0.3">
      <c r="A132">
        <f t="shared" si="56"/>
        <v>90</v>
      </c>
      <c r="B132" s="141">
        <f t="shared" si="57"/>
        <v>135</v>
      </c>
      <c r="C132" s="141"/>
      <c r="D132" s="141"/>
      <c r="E132" s="141"/>
      <c r="F132" s="141"/>
      <c r="G132" s="141"/>
      <c r="I132">
        <f t="shared" si="58"/>
        <v>90</v>
      </c>
      <c r="J132" s="135">
        <f t="shared" si="59"/>
        <v>135</v>
      </c>
      <c r="K132" s="135"/>
      <c r="L132" s="135"/>
      <c r="M132" s="135"/>
      <c r="N132" s="135"/>
      <c r="O132" s="135"/>
      <c r="Q132">
        <f t="shared" si="60"/>
        <v>180</v>
      </c>
      <c r="R132" s="135">
        <f t="shared" si="61"/>
        <v>270</v>
      </c>
      <c r="S132" s="135"/>
      <c r="T132" s="135"/>
      <c r="U132" s="135"/>
      <c r="V132" s="135"/>
      <c r="W132" s="135"/>
    </row>
    <row r="133" spans="1:23" x14ac:dyDescent="0.3">
      <c r="A133">
        <f t="shared" si="56"/>
        <v>120</v>
      </c>
      <c r="B133" s="141">
        <f t="shared" si="57"/>
        <v>180</v>
      </c>
      <c r="C133" s="141"/>
      <c r="D133" s="141"/>
      <c r="E133" s="141"/>
      <c r="F133" s="141"/>
      <c r="G133" s="141"/>
      <c r="I133">
        <f t="shared" si="58"/>
        <v>120</v>
      </c>
      <c r="J133" s="135">
        <f t="shared" si="59"/>
        <v>180</v>
      </c>
      <c r="K133" s="135"/>
      <c r="L133" s="135"/>
      <c r="M133" s="135"/>
      <c r="N133" s="135"/>
      <c r="O133" s="135"/>
      <c r="Q133">
        <f t="shared" si="60"/>
        <v>240</v>
      </c>
      <c r="R133" s="135">
        <f t="shared" si="61"/>
        <v>360</v>
      </c>
      <c r="S133" s="135"/>
      <c r="T133" s="135"/>
      <c r="U133" s="135"/>
      <c r="V133" s="135"/>
      <c r="W133" s="135"/>
    </row>
    <row r="134" spans="1:23" x14ac:dyDescent="0.3">
      <c r="A134">
        <f t="shared" si="56"/>
        <v>150</v>
      </c>
      <c r="B134" s="141">
        <f t="shared" si="57"/>
        <v>225</v>
      </c>
      <c r="C134" s="141"/>
      <c r="D134" s="141"/>
      <c r="E134" s="141"/>
      <c r="F134" s="141"/>
      <c r="G134" s="141"/>
      <c r="I134">
        <f t="shared" si="58"/>
        <v>150</v>
      </c>
      <c r="J134" s="135">
        <f t="shared" si="59"/>
        <v>225</v>
      </c>
      <c r="K134" s="135"/>
      <c r="L134" s="135"/>
      <c r="M134" s="135"/>
      <c r="N134" s="135"/>
      <c r="O134" s="135"/>
      <c r="Q134">
        <f t="shared" si="60"/>
        <v>300</v>
      </c>
      <c r="R134" s="135">
        <f t="shared" si="61"/>
        <v>450</v>
      </c>
      <c r="S134" s="135"/>
      <c r="T134" s="135"/>
      <c r="U134" s="135"/>
      <c r="V134" s="135"/>
      <c r="W134" s="135"/>
    </row>
    <row r="135" spans="1:23" x14ac:dyDescent="0.3">
      <c r="A135">
        <f t="shared" si="56"/>
        <v>180</v>
      </c>
      <c r="B135" s="141">
        <f t="shared" si="57"/>
        <v>270</v>
      </c>
      <c r="C135" s="141"/>
      <c r="D135" s="141"/>
      <c r="E135" s="141"/>
      <c r="F135" s="141"/>
      <c r="G135" s="141"/>
      <c r="I135">
        <f t="shared" si="58"/>
        <v>180</v>
      </c>
      <c r="J135" s="135">
        <f t="shared" si="59"/>
        <v>270</v>
      </c>
      <c r="K135" s="135"/>
      <c r="L135" s="135"/>
      <c r="M135" s="135"/>
      <c r="N135" s="135"/>
      <c r="O135" s="135"/>
      <c r="Q135">
        <f t="shared" si="60"/>
        <v>360</v>
      </c>
      <c r="R135" s="135">
        <f t="shared" si="61"/>
        <v>540</v>
      </c>
      <c r="S135" s="135"/>
      <c r="T135" s="135"/>
      <c r="U135" s="135"/>
      <c r="V135" s="135"/>
      <c r="W135" s="135"/>
    </row>
    <row r="136" spans="1:23" x14ac:dyDescent="0.3">
      <c r="A136">
        <f t="shared" si="56"/>
        <v>270</v>
      </c>
      <c r="B136" s="141">
        <f t="shared" si="57"/>
        <v>405</v>
      </c>
      <c r="C136" s="141"/>
      <c r="D136" s="141"/>
      <c r="E136" s="141"/>
      <c r="F136" s="141"/>
      <c r="G136" s="141"/>
      <c r="I136">
        <f t="shared" si="58"/>
        <v>270</v>
      </c>
      <c r="J136" s="135">
        <f t="shared" si="59"/>
        <v>405</v>
      </c>
      <c r="K136" s="135"/>
      <c r="L136" s="135"/>
      <c r="M136" s="135"/>
      <c r="N136" s="135"/>
      <c r="O136" s="135"/>
      <c r="Q136">
        <f t="shared" si="60"/>
        <v>540</v>
      </c>
      <c r="R136" s="135">
        <f t="shared" si="61"/>
        <v>810</v>
      </c>
      <c r="S136" s="135"/>
      <c r="T136" s="135"/>
      <c r="U136" s="135"/>
      <c r="V136" s="135"/>
      <c r="W136" s="135"/>
    </row>
    <row r="137" spans="1:23" x14ac:dyDescent="0.3">
      <c r="A137">
        <f t="shared" si="56"/>
        <v>360</v>
      </c>
      <c r="B137" s="141">
        <f t="shared" si="57"/>
        <v>540</v>
      </c>
      <c r="C137" s="141"/>
      <c r="D137" s="141"/>
      <c r="E137" s="141"/>
      <c r="F137" s="141"/>
      <c r="G137" s="141"/>
      <c r="I137">
        <f t="shared" si="58"/>
        <v>360</v>
      </c>
      <c r="J137" s="135">
        <f t="shared" si="59"/>
        <v>540</v>
      </c>
      <c r="K137" s="135"/>
      <c r="L137" s="135"/>
      <c r="M137" s="135"/>
      <c r="N137" s="135"/>
      <c r="O137" s="135"/>
      <c r="Q137">
        <f t="shared" si="60"/>
        <v>720</v>
      </c>
      <c r="R137" s="135">
        <f t="shared" si="61"/>
        <v>1080</v>
      </c>
      <c r="S137" s="135"/>
      <c r="T137" s="135"/>
      <c r="U137" s="135"/>
      <c r="V137" s="135"/>
      <c r="W137" s="135"/>
    </row>
    <row r="138" spans="1:23" x14ac:dyDescent="0.3">
      <c r="A138">
        <f t="shared" si="56"/>
        <v>720</v>
      </c>
      <c r="B138" s="141">
        <f t="shared" si="57"/>
        <v>1080</v>
      </c>
      <c r="C138" s="141"/>
      <c r="D138" s="141"/>
      <c r="E138" s="141"/>
      <c r="F138" s="141"/>
      <c r="G138" s="141"/>
      <c r="I138">
        <f t="shared" si="58"/>
        <v>720</v>
      </c>
      <c r="J138" s="135">
        <f t="shared" si="59"/>
        <v>1080</v>
      </c>
      <c r="K138" s="135"/>
      <c r="L138" s="135"/>
      <c r="M138" s="135"/>
      <c r="N138" s="135"/>
      <c r="O138" s="135"/>
      <c r="Q138">
        <f t="shared" si="60"/>
        <v>1440</v>
      </c>
      <c r="R138" s="135">
        <f t="shared" si="61"/>
        <v>2160</v>
      </c>
      <c r="S138" s="135"/>
      <c r="T138" s="135"/>
      <c r="U138" s="135"/>
      <c r="V138" s="135"/>
      <c r="W138" s="135"/>
    </row>
    <row r="139" spans="1:23" x14ac:dyDescent="0.3">
      <c r="A139" s="9">
        <f t="shared" si="56"/>
        <v>1080</v>
      </c>
      <c r="B139" s="143">
        <f t="shared" si="57"/>
        <v>1620</v>
      </c>
      <c r="C139" s="143"/>
      <c r="D139" s="143"/>
      <c r="E139" s="143"/>
      <c r="F139" s="143"/>
      <c r="G139" s="143"/>
      <c r="I139" s="9">
        <f t="shared" si="58"/>
        <v>1080</v>
      </c>
      <c r="J139" s="143">
        <f t="shared" si="59"/>
        <v>1620</v>
      </c>
      <c r="K139" s="143"/>
      <c r="L139" s="143"/>
      <c r="M139" s="143"/>
      <c r="N139" s="143"/>
      <c r="O139" s="143"/>
      <c r="Q139" s="9">
        <f t="shared" si="60"/>
        <v>2160</v>
      </c>
      <c r="R139" s="143">
        <f t="shared" si="61"/>
        <v>3240</v>
      </c>
      <c r="S139" s="143"/>
      <c r="T139" s="143"/>
      <c r="U139" s="143"/>
      <c r="V139" s="143"/>
      <c r="W139" s="143"/>
    </row>
    <row r="142" spans="1:23" x14ac:dyDescent="0.3">
      <c r="A142" s="7" t="s">
        <v>36</v>
      </c>
    </row>
    <row r="144" spans="1:23" x14ac:dyDescent="0.3">
      <c r="A144" s="7" t="s">
        <v>28</v>
      </c>
      <c r="I144" s="7" t="s">
        <v>29</v>
      </c>
      <c r="Q144" s="7" t="s">
        <v>30</v>
      </c>
    </row>
    <row r="146" spans="1:23" x14ac:dyDescent="0.3">
      <c r="A146" s="115" t="s">
        <v>16</v>
      </c>
      <c r="B146" s="118" t="s">
        <v>17</v>
      </c>
      <c r="C146" s="118"/>
      <c r="D146" s="118"/>
      <c r="E146" s="118"/>
      <c r="F146" s="118"/>
      <c r="G146" s="118"/>
      <c r="I146" s="115" t="s">
        <v>16</v>
      </c>
      <c r="J146" s="118" t="s">
        <v>17</v>
      </c>
      <c r="K146" s="118"/>
      <c r="L146" s="118"/>
      <c r="M146" s="118"/>
      <c r="N146" s="118"/>
      <c r="O146" s="118"/>
      <c r="Q146" s="115" t="s">
        <v>16</v>
      </c>
      <c r="R146" s="118" t="s">
        <v>17</v>
      </c>
      <c r="S146" s="118"/>
      <c r="T146" s="118"/>
      <c r="U146" s="118"/>
      <c r="V146" s="118"/>
      <c r="W146" s="118"/>
    </row>
    <row r="147" spans="1:23" x14ac:dyDescent="0.3">
      <c r="A147" s="116"/>
      <c r="B147" s="10">
        <v>2</v>
      </c>
      <c r="C147" s="10">
        <v>5</v>
      </c>
      <c r="D147" s="10">
        <v>10</v>
      </c>
      <c r="E147" s="10">
        <v>20</v>
      </c>
      <c r="F147" s="10">
        <v>50</v>
      </c>
      <c r="G147" s="10">
        <v>100</v>
      </c>
      <c r="I147" s="116"/>
      <c r="J147" s="10">
        <v>2</v>
      </c>
      <c r="K147" s="10">
        <v>5</v>
      </c>
      <c r="L147" s="10">
        <v>10</v>
      </c>
      <c r="M147" s="10">
        <v>20</v>
      </c>
      <c r="N147" s="10">
        <v>50</v>
      </c>
      <c r="O147" s="10">
        <v>100</v>
      </c>
      <c r="Q147" s="116"/>
      <c r="R147" s="10">
        <v>2</v>
      </c>
      <c r="S147" s="10">
        <v>5</v>
      </c>
      <c r="T147" s="10">
        <v>10</v>
      </c>
      <c r="U147" s="10">
        <v>20</v>
      </c>
      <c r="V147" s="10">
        <v>50</v>
      </c>
      <c r="W147" s="10">
        <v>100</v>
      </c>
    </row>
    <row r="148" spans="1:23" x14ac:dyDescent="0.3">
      <c r="A148" s="117"/>
      <c r="B148" s="134" t="s">
        <v>37</v>
      </c>
      <c r="C148" s="134"/>
      <c r="D148" s="134"/>
      <c r="E148" s="134"/>
      <c r="F148" s="134"/>
      <c r="G148" s="134"/>
      <c r="I148" s="117"/>
      <c r="J148" s="134" t="s">
        <v>37</v>
      </c>
      <c r="K148" s="134"/>
      <c r="L148" s="134"/>
      <c r="M148" s="134"/>
      <c r="N148" s="134"/>
      <c r="O148" s="134"/>
      <c r="Q148" s="117"/>
      <c r="R148" s="134" t="s">
        <v>37</v>
      </c>
      <c r="S148" s="134"/>
      <c r="T148" s="134"/>
      <c r="U148" s="134"/>
      <c r="V148" s="134"/>
      <c r="W148" s="134"/>
    </row>
    <row r="149" spans="1:23" x14ac:dyDescent="0.3">
      <c r="A149">
        <f>+A119</f>
        <v>1.25</v>
      </c>
      <c r="B149" s="142">
        <f t="shared" ref="B149:B169" si="62">+$B$47*$A149*60</f>
        <v>0.1875</v>
      </c>
      <c r="C149" s="142"/>
      <c r="D149" s="142"/>
      <c r="E149" s="142"/>
      <c r="F149" s="142"/>
      <c r="G149" s="142"/>
      <c r="I149">
        <f>+I119</f>
        <v>1.25</v>
      </c>
      <c r="J149" s="142">
        <f t="shared" ref="J149:J169" si="63">+$B$47*$I149*60</f>
        <v>0.1875</v>
      </c>
      <c r="K149" s="142"/>
      <c r="L149" s="142"/>
      <c r="M149" s="142"/>
      <c r="N149" s="142"/>
      <c r="O149" s="142"/>
      <c r="Q149">
        <f>+Q119</f>
        <v>2.5</v>
      </c>
      <c r="R149" s="142">
        <f t="shared" ref="R149:R169" si="64">+$B$47*$Q149*60</f>
        <v>0.375</v>
      </c>
      <c r="S149" s="142"/>
      <c r="T149" s="142"/>
      <c r="U149" s="142"/>
      <c r="V149" s="142"/>
      <c r="W149" s="142"/>
    </row>
    <row r="150" spans="1:23" x14ac:dyDescent="0.3">
      <c r="A150">
        <f t="shared" ref="A150:A169" si="65">+A120</f>
        <v>2.5</v>
      </c>
      <c r="B150" s="135">
        <f t="shared" si="62"/>
        <v>0.375</v>
      </c>
      <c r="C150" s="135"/>
      <c r="D150" s="135"/>
      <c r="E150" s="135"/>
      <c r="F150" s="135"/>
      <c r="G150" s="135"/>
      <c r="H150" s="10"/>
      <c r="I150" s="10">
        <f t="shared" ref="I150:I169" si="66">+I120</f>
        <v>2.5</v>
      </c>
      <c r="J150" s="135">
        <f t="shared" si="63"/>
        <v>0.375</v>
      </c>
      <c r="K150" s="135"/>
      <c r="L150" s="135"/>
      <c r="M150" s="135"/>
      <c r="N150" s="135"/>
      <c r="O150" s="135"/>
      <c r="P150" s="10"/>
      <c r="Q150" s="10">
        <f t="shared" ref="Q150:Q169" si="67">+Q120</f>
        <v>5</v>
      </c>
      <c r="R150" s="135">
        <f t="shared" si="64"/>
        <v>0.75</v>
      </c>
      <c r="S150" s="135"/>
      <c r="T150" s="135"/>
      <c r="U150" s="135"/>
      <c r="V150" s="135"/>
      <c r="W150" s="135"/>
    </row>
    <row r="151" spans="1:23" x14ac:dyDescent="0.3">
      <c r="A151">
        <f t="shared" si="65"/>
        <v>3.75</v>
      </c>
      <c r="B151" s="135">
        <f t="shared" si="62"/>
        <v>0.5625</v>
      </c>
      <c r="C151" s="135"/>
      <c r="D151" s="135"/>
      <c r="E151" s="135"/>
      <c r="F151" s="135"/>
      <c r="G151" s="135"/>
      <c r="H151" s="10"/>
      <c r="I151" s="10">
        <f t="shared" si="66"/>
        <v>3.75</v>
      </c>
      <c r="J151" s="135">
        <f t="shared" si="63"/>
        <v>0.5625</v>
      </c>
      <c r="K151" s="135"/>
      <c r="L151" s="135"/>
      <c r="M151" s="135"/>
      <c r="N151" s="135"/>
      <c r="O151" s="135"/>
      <c r="P151" s="10"/>
      <c r="Q151" s="10">
        <f t="shared" si="67"/>
        <v>7.5</v>
      </c>
      <c r="R151" s="135">
        <f t="shared" si="64"/>
        <v>1.125</v>
      </c>
      <c r="S151" s="135"/>
      <c r="T151" s="135"/>
      <c r="U151" s="135"/>
      <c r="V151" s="135"/>
      <c r="W151" s="135"/>
    </row>
    <row r="152" spans="1:23" x14ac:dyDescent="0.3">
      <c r="A152">
        <f t="shared" si="65"/>
        <v>5</v>
      </c>
      <c r="B152" s="135">
        <f t="shared" si="62"/>
        <v>0.75</v>
      </c>
      <c r="C152" s="135"/>
      <c r="D152" s="135"/>
      <c r="E152" s="135"/>
      <c r="F152" s="135"/>
      <c r="G152" s="135"/>
      <c r="H152" s="10"/>
      <c r="I152" s="10">
        <f t="shared" si="66"/>
        <v>5</v>
      </c>
      <c r="J152" s="135">
        <f t="shared" si="63"/>
        <v>0.75</v>
      </c>
      <c r="K152" s="135"/>
      <c r="L152" s="135"/>
      <c r="M152" s="135"/>
      <c r="N152" s="135"/>
      <c r="O152" s="135"/>
      <c r="P152" s="10"/>
      <c r="Q152" s="10">
        <f t="shared" si="67"/>
        <v>10</v>
      </c>
      <c r="R152" s="135">
        <f t="shared" si="64"/>
        <v>1.5</v>
      </c>
      <c r="S152" s="135"/>
      <c r="T152" s="135"/>
      <c r="U152" s="135"/>
      <c r="V152" s="135"/>
      <c r="W152" s="135"/>
    </row>
    <row r="153" spans="1:23" x14ac:dyDescent="0.3">
      <c r="A153">
        <f t="shared" si="65"/>
        <v>7.5</v>
      </c>
      <c r="B153" s="135">
        <f t="shared" si="62"/>
        <v>1.125</v>
      </c>
      <c r="C153" s="135"/>
      <c r="D153" s="135"/>
      <c r="E153" s="135"/>
      <c r="F153" s="135"/>
      <c r="G153" s="135"/>
      <c r="H153" s="10"/>
      <c r="I153" s="10">
        <f t="shared" si="66"/>
        <v>7.5</v>
      </c>
      <c r="J153" s="135">
        <f t="shared" si="63"/>
        <v>1.125</v>
      </c>
      <c r="K153" s="135"/>
      <c r="L153" s="135"/>
      <c r="M153" s="135"/>
      <c r="N153" s="135"/>
      <c r="O153" s="135"/>
      <c r="P153" s="10"/>
      <c r="Q153" s="10">
        <f t="shared" si="67"/>
        <v>15</v>
      </c>
      <c r="R153" s="135">
        <f t="shared" si="64"/>
        <v>2.25</v>
      </c>
      <c r="S153" s="135"/>
      <c r="T153" s="135"/>
      <c r="U153" s="135"/>
      <c r="V153" s="135"/>
      <c r="W153" s="135"/>
    </row>
    <row r="154" spans="1:23" x14ac:dyDescent="0.3">
      <c r="A154">
        <f t="shared" si="65"/>
        <v>10</v>
      </c>
      <c r="B154" s="135">
        <f t="shared" si="62"/>
        <v>1.5</v>
      </c>
      <c r="C154" s="135"/>
      <c r="D154" s="135"/>
      <c r="E154" s="135"/>
      <c r="F154" s="135"/>
      <c r="G154" s="135"/>
      <c r="H154" s="10"/>
      <c r="I154" s="10">
        <f t="shared" si="66"/>
        <v>10</v>
      </c>
      <c r="J154" s="135">
        <f t="shared" si="63"/>
        <v>1.5</v>
      </c>
      <c r="K154" s="135"/>
      <c r="L154" s="135"/>
      <c r="M154" s="135"/>
      <c r="N154" s="135"/>
      <c r="O154" s="135"/>
      <c r="P154" s="10"/>
      <c r="Q154" s="10">
        <f t="shared" si="67"/>
        <v>20</v>
      </c>
      <c r="R154" s="135">
        <f t="shared" si="64"/>
        <v>3</v>
      </c>
      <c r="S154" s="135"/>
      <c r="T154" s="135"/>
      <c r="U154" s="135"/>
      <c r="V154" s="135"/>
      <c r="W154" s="135"/>
    </row>
    <row r="155" spans="1:23" x14ac:dyDescent="0.3">
      <c r="A155">
        <f t="shared" si="65"/>
        <v>15</v>
      </c>
      <c r="B155" s="135">
        <f t="shared" si="62"/>
        <v>2.25</v>
      </c>
      <c r="C155" s="135"/>
      <c r="D155" s="135"/>
      <c r="E155" s="135"/>
      <c r="F155" s="135"/>
      <c r="G155" s="135"/>
      <c r="H155" s="10"/>
      <c r="I155" s="10">
        <f t="shared" si="66"/>
        <v>15</v>
      </c>
      <c r="J155" s="135">
        <f t="shared" si="63"/>
        <v>2.25</v>
      </c>
      <c r="K155" s="135"/>
      <c r="L155" s="135"/>
      <c r="M155" s="135"/>
      <c r="N155" s="135"/>
      <c r="O155" s="135"/>
      <c r="P155" s="10"/>
      <c r="Q155" s="10">
        <f t="shared" si="67"/>
        <v>30</v>
      </c>
      <c r="R155" s="135">
        <f t="shared" si="64"/>
        <v>4.5</v>
      </c>
      <c r="S155" s="135"/>
      <c r="T155" s="135"/>
      <c r="U155" s="135"/>
      <c r="V155" s="135"/>
      <c r="W155" s="135"/>
    </row>
    <row r="156" spans="1:23" x14ac:dyDescent="0.3">
      <c r="A156">
        <f t="shared" si="65"/>
        <v>22.5</v>
      </c>
      <c r="B156" s="135">
        <f t="shared" si="62"/>
        <v>3.375</v>
      </c>
      <c r="C156" s="135"/>
      <c r="D156" s="135"/>
      <c r="E156" s="135"/>
      <c r="F156" s="135"/>
      <c r="G156" s="135"/>
      <c r="H156" s="10"/>
      <c r="I156" s="10">
        <f t="shared" si="66"/>
        <v>22.5</v>
      </c>
      <c r="J156" s="135">
        <f t="shared" si="63"/>
        <v>3.375</v>
      </c>
      <c r="K156" s="135"/>
      <c r="L156" s="135"/>
      <c r="M156" s="135"/>
      <c r="N156" s="135"/>
      <c r="O156" s="135"/>
      <c r="P156" s="10"/>
      <c r="Q156" s="10">
        <f t="shared" si="67"/>
        <v>45</v>
      </c>
      <c r="R156" s="135">
        <f t="shared" si="64"/>
        <v>6.75</v>
      </c>
      <c r="S156" s="135"/>
      <c r="T156" s="135"/>
      <c r="U156" s="135"/>
      <c r="V156" s="135"/>
      <c r="W156" s="135"/>
    </row>
    <row r="157" spans="1:23" x14ac:dyDescent="0.3">
      <c r="A157">
        <f t="shared" si="65"/>
        <v>30</v>
      </c>
      <c r="B157" s="135">
        <f t="shared" si="62"/>
        <v>4.5</v>
      </c>
      <c r="C157" s="135"/>
      <c r="D157" s="135"/>
      <c r="E157" s="135"/>
      <c r="F157" s="135"/>
      <c r="G157" s="135"/>
      <c r="H157" s="10"/>
      <c r="I157" s="10">
        <f t="shared" si="66"/>
        <v>30</v>
      </c>
      <c r="J157" s="135">
        <f t="shared" si="63"/>
        <v>4.5</v>
      </c>
      <c r="K157" s="135"/>
      <c r="L157" s="135"/>
      <c r="M157" s="135"/>
      <c r="N157" s="135"/>
      <c r="O157" s="135"/>
      <c r="P157" s="10"/>
      <c r="Q157" s="10">
        <f t="shared" si="67"/>
        <v>60</v>
      </c>
      <c r="R157" s="135">
        <f t="shared" si="64"/>
        <v>9</v>
      </c>
      <c r="S157" s="135"/>
      <c r="T157" s="135"/>
      <c r="U157" s="135"/>
      <c r="V157" s="135"/>
      <c r="W157" s="135"/>
    </row>
    <row r="158" spans="1:23" x14ac:dyDescent="0.3">
      <c r="A158">
        <f t="shared" si="65"/>
        <v>37.5</v>
      </c>
      <c r="B158" s="135">
        <f t="shared" si="62"/>
        <v>5.625</v>
      </c>
      <c r="C158" s="135"/>
      <c r="D158" s="135"/>
      <c r="E158" s="135"/>
      <c r="F158" s="135"/>
      <c r="G158" s="135"/>
      <c r="H158" s="10"/>
      <c r="I158" s="10">
        <f t="shared" si="66"/>
        <v>37.5</v>
      </c>
      <c r="J158" s="135">
        <f t="shared" si="63"/>
        <v>5.625</v>
      </c>
      <c r="K158" s="135"/>
      <c r="L158" s="135"/>
      <c r="M158" s="135"/>
      <c r="N158" s="135"/>
      <c r="O158" s="135"/>
      <c r="P158" s="10"/>
      <c r="Q158" s="10">
        <f t="shared" si="67"/>
        <v>75</v>
      </c>
      <c r="R158" s="135">
        <f t="shared" si="64"/>
        <v>11.25</v>
      </c>
      <c r="S158" s="135"/>
      <c r="T158" s="135"/>
      <c r="U158" s="135"/>
      <c r="V158" s="135"/>
      <c r="W158" s="135"/>
    </row>
    <row r="159" spans="1:23" x14ac:dyDescent="0.3">
      <c r="A159">
        <f t="shared" si="65"/>
        <v>45</v>
      </c>
      <c r="B159" s="135">
        <f t="shared" si="62"/>
        <v>6.75</v>
      </c>
      <c r="C159" s="135"/>
      <c r="D159" s="135"/>
      <c r="E159" s="135"/>
      <c r="F159" s="135"/>
      <c r="G159" s="135"/>
      <c r="H159" s="10"/>
      <c r="I159" s="10">
        <f t="shared" si="66"/>
        <v>45</v>
      </c>
      <c r="J159" s="135">
        <f t="shared" si="63"/>
        <v>6.75</v>
      </c>
      <c r="K159" s="135"/>
      <c r="L159" s="135"/>
      <c r="M159" s="135"/>
      <c r="N159" s="135"/>
      <c r="O159" s="135"/>
      <c r="P159" s="10"/>
      <c r="Q159" s="10">
        <f t="shared" si="67"/>
        <v>90</v>
      </c>
      <c r="R159" s="135">
        <f t="shared" si="64"/>
        <v>13.5</v>
      </c>
      <c r="S159" s="135"/>
      <c r="T159" s="135"/>
      <c r="U159" s="135"/>
      <c r="V159" s="135"/>
      <c r="W159" s="135"/>
    </row>
    <row r="160" spans="1:23" x14ac:dyDescent="0.3">
      <c r="A160">
        <f t="shared" si="65"/>
        <v>60</v>
      </c>
      <c r="B160" s="135">
        <f t="shared" si="62"/>
        <v>9</v>
      </c>
      <c r="C160" s="135"/>
      <c r="D160" s="135"/>
      <c r="E160" s="135"/>
      <c r="F160" s="135"/>
      <c r="G160" s="135"/>
      <c r="H160" s="10"/>
      <c r="I160" s="10">
        <f t="shared" si="66"/>
        <v>60</v>
      </c>
      <c r="J160" s="135">
        <f t="shared" si="63"/>
        <v>9</v>
      </c>
      <c r="K160" s="135"/>
      <c r="L160" s="135"/>
      <c r="M160" s="135"/>
      <c r="N160" s="135"/>
      <c r="O160" s="135"/>
      <c r="P160" s="10"/>
      <c r="Q160" s="10">
        <f t="shared" si="67"/>
        <v>120</v>
      </c>
      <c r="R160" s="135">
        <f t="shared" si="64"/>
        <v>18</v>
      </c>
      <c r="S160" s="135"/>
      <c r="T160" s="135"/>
      <c r="U160" s="135"/>
      <c r="V160" s="135"/>
      <c r="W160" s="135"/>
    </row>
    <row r="161" spans="1:23" x14ac:dyDescent="0.3">
      <c r="A161">
        <f t="shared" si="65"/>
        <v>75</v>
      </c>
      <c r="B161" s="135">
        <f t="shared" si="62"/>
        <v>11.25</v>
      </c>
      <c r="C161" s="135"/>
      <c r="D161" s="135"/>
      <c r="E161" s="135"/>
      <c r="F161" s="135"/>
      <c r="G161" s="135"/>
      <c r="H161" s="10"/>
      <c r="I161" s="10">
        <f t="shared" si="66"/>
        <v>75</v>
      </c>
      <c r="J161" s="135">
        <f t="shared" si="63"/>
        <v>11.25</v>
      </c>
      <c r="K161" s="135"/>
      <c r="L161" s="135"/>
      <c r="M161" s="135"/>
      <c r="N161" s="135"/>
      <c r="O161" s="135"/>
      <c r="P161" s="10"/>
      <c r="Q161" s="10">
        <f t="shared" si="67"/>
        <v>150</v>
      </c>
      <c r="R161" s="135">
        <f t="shared" si="64"/>
        <v>22.5</v>
      </c>
      <c r="S161" s="135"/>
      <c r="T161" s="135"/>
      <c r="U161" s="135"/>
      <c r="V161" s="135"/>
      <c r="W161" s="135"/>
    </row>
    <row r="162" spans="1:23" x14ac:dyDescent="0.3">
      <c r="A162">
        <f t="shared" si="65"/>
        <v>90</v>
      </c>
      <c r="B162" s="135">
        <f t="shared" si="62"/>
        <v>13.5</v>
      </c>
      <c r="C162" s="135"/>
      <c r="D162" s="135"/>
      <c r="E162" s="135"/>
      <c r="F162" s="135"/>
      <c r="G162" s="135"/>
      <c r="H162" s="10"/>
      <c r="I162" s="10">
        <f t="shared" si="66"/>
        <v>90</v>
      </c>
      <c r="J162" s="135">
        <f t="shared" si="63"/>
        <v>13.5</v>
      </c>
      <c r="K162" s="135"/>
      <c r="L162" s="135"/>
      <c r="M162" s="135"/>
      <c r="N162" s="135"/>
      <c r="O162" s="135"/>
      <c r="P162" s="10"/>
      <c r="Q162" s="10">
        <f t="shared" si="67"/>
        <v>180</v>
      </c>
      <c r="R162" s="135">
        <f t="shared" si="64"/>
        <v>27</v>
      </c>
      <c r="S162" s="135"/>
      <c r="T162" s="135"/>
      <c r="U162" s="135"/>
      <c r="V162" s="135"/>
      <c r="W162" s="135"/>
    </row>
    <row r="163" spans="1:23" x14ac:dyDescent="0.3">
      <c r="A163">
        <f t="shared" si="65"/>
        <v>120</v>
      </c>
      <c r="B163" s="135">
        <f t="shared" si="62"/>
        <v>18</v>
      </c>
      <c r="C163" s="135"/>
      <c r="D163" s="135"/>
      <c r="E163" s="135"/>
      <c r="F163" s="135"/>
      <c r="G163" s="135"/>
      <c r="H163" s="10"/>
      <c r="I163" s="10">
        <f t="shared" si="66"/>
        <v>120</v>
      </c>
      <c r="J163" s="135">
        <f t="shared" si="63"/>
        <v>18</v>
      </c>
      <c r="K163" s="135"/>
      <c r="L163" s="135"/>
      <c r="M163" s="135"/>
      <c r="N163" s="135"/>
      <c r="O163" s="135"/>
      <c r="P163" s="10"/>
      <c r="Q163" s="10">
        <f t="shared" si="67"/>
        <v>240</v>
      </c>
      <c r="R163" s="135">
        <f t="shared" si="64"/>
        <v>36</v>
      </c>
      <c r="S163" s="135"/>
      <c r="T163" s="135"/>
      <c r="U163" s="135"/>
      <c r="V163" s="135"/>
      <c r="W163" s="135"/>
    </row>
    <row r="164" spans="1:23" x14ac:dyDescent="0.3">
      <c r="A164">
        <f t="shared" si="65"/>
        <v>150</v>
      </c>
      <c r="B164" s="135">
        <f t="shared" si="62"/>
        <v>22.5</v>
      </c>
      <c r="C164" s="135"/>
      <c r="D164" s="135"/>
      <c r="E164" s="135"/>
      <c r="F164" s="135"/>
      <c r="G164" s="135"/>
      <c r="H164" s="10"/>
      <c r="I164" s="10">
        <f t="shared" si="66"/>
        <v>150</v>
      </c>
      <c r="J164" s="135">
        <f t="shared" si="63"/>
        <v>22.5</v>
      </c>
      <c r="K164" s="135"/>
      <c r="L164" s="135"/>
      <c r="M164" s="135"/>
      <c r="N164" s="135"/>
      <c r="O164" s="135"/>
      <c r="P164" s="10"/>
      <c r="Q164" s="10">
        <f t="shared" si="67"/>
        <v>300</v>
      </c>
      <c r="R164" s="135">
        <f t="shared" si="64"/>
        <v>45</v>
      </c>
      <c r="S164" s="135"/>
      <c r="T164" s="135"/>
      <c r="U164" s="135"/>
      <c r="V164" s="135"/>
      <c r="W164" s="135"/>
    </row>
    <row r="165" spans="1:23" x14ac:dyDescent="0.3">
      <c r="A165">
        <f t="shared" si="65"/>
        <v>180</v>
      </c>
      <c r="B165" s="135">
        <f t="shared" si="62"/>
        <v>27</v>
      </c>
      <c r="C165" s="135"/>
      <c r="D165" s="135"/>
      <c r="E165" s="135"/>
      <c r="F165" s="135"/>
      <c r="G165" s="135"/>
      <c r="H165" s="10"/>
      <c r="I165" s="10">
        <f t="shared" si="66"/>
        <v>180</v>
      </c>
      <c r="J165" s="135">
        <f t="shared" si="63"/>
        <v>27</v>
      </c>
      <c r="K165" s="135"/>
      <c r="L165" s="135"/>
      <c r="M165" s="135"/>
      <c r="N165" s="135"/>
      <c r="O165" s="135"/>
      <c r="P165" s="10"/>
      <c r="Q165" s="10">
        <f t="shared" si="67"/>
        <v>360</v>
      </c>
      <c r="R165" s="135">
        <f t="shared" si="64"/>
        <v>54</v>
      </c>
      <c r="S165" s="135"/>
      <c r="T165" s="135"/>
      <c r="U165" s="135"/>
      <c r="V165" s="135"/>
      <c r="W165" s="135"/>
    </row>
    <row r="166" spans="1:23" x14ac:dyDescent="0.3">
      <c r="A166">
        <f t="shared" si="65"/>
        <v>270</v>
      </c>
      <c r="B166" s="135">
        <f t="shared" si="62"/>
        <v>40.5</v>
      </c>
      <c r="C166" s="135"/>
      <c r="D166" s="135"/>
      <c r="E166" s="135"/>
      <c r="F166" s="135"/>
      <c r="G166" s="135"/>
      <c r="H166" s="10"/>
      <c r="I166" s="10">
        <f t="shared" si="66"/>
        <v>270</v>
      </c>
      <c r="J166" s="135">
        <f t="shared" si="63"/>
        <v>40.5</v>
      </c>
      <c r="K166" s="135"/>
      <c r="L166" s="135"/>
      <c r="M166" s="135"/>
      <c r="N166" s="135"/>
      <c r="O166" s="135"/>
      <c r="P166" s="10"/>
      <c r="Q166" s="10">
        <f t="shared" si="67"/>
        <v>540</v>
      </c>
      <c r="R166" s="135">
        <f t="shared" si="64"/>
        <v>81</v>
      </c>
      <c r="S166" s="135"/>
      <c r="T166" s="135"/>
      <c r="U166" s="135"/>
      <c r="V166" s="135"/>
      <c r="W166" s="135"/>
    </row>
    <row r="167" spans="1:23" x14ac:dyDescent="0.3">
      <c r="A167">
        <f t="shared" si="65"/>
        <v>360</v>
      </c>
      <c r="B167" s="135">
        <f t="shared" si="62"/>
        <v>54</v>
      </c>
      <c r="C167" s="135"/>
      <c r="D167" s="135"/>
      <c r="E167" s="135"/>
      <c r="F167" s="135"/>
      <c r="G167" s="135"/>
      <c r="H167" s="10"/>
      <c r="I167" s="10">
        <f t="shared" si="66"/>
        <v>360</v>
      </c>
      <c r="J167" s="135">
        <f t="shared" si="63"/>
        <v>54</v>
      </c>
      <c r="K167" s="135"/>
      <c r="L167" s="135"/>
      <c r="M167" s="135"/>
      <c r="N167" s="135"/>
      <c r="O167" s="135"/>
      <c r="P167" s="10"/>
      <c r="Q167" s="10">
        <f t="shared" si="67"/>
        <v>720</v>
      </c>
      <c r="R167" s="135">
        <f t="shared" si="64"/>
        <v>108</v>
      </c>
      <c r="S167" s="135"/>
      <c r="T167" s="135"/>
      <c r="U167" s="135"/>
      <c r="V167" s="135"/>
      <c r="W167" s="135"/>
    </row>
    <row r="168" spans="1:23" x14ac:dyDescent="0.3">
      <c r="A168">
        <f t="shared" si="65"/>
        <v>720</v>
      </c>
      <c r="B168" s="135">
        <f t="shared" si="62"/>
        <v>108</v>
      </c>
      <c r="C168" s="135"/>
      <c r="D168" s="135"/>
      <c r="E168" s="135"/>
      <c r="F168" s="135"/>
      <c r="G168" s="135"/>
      <c r="H168" s="10"/>
      <c r="I168" s="10">
        <f t="shared" si="66"/>
        <v>720</v>
      </c>
      <c r="J168" s="135">
        <f t="shared" si="63"/>
        <v>108</v>
      </c>
      <c r="K168" s="135"/>
      <c r="L168" s="135"/>
      <c r="M168" s="135"/>
      <c r="N168" s="135"/>
      <c r="O168" s="135"/>
      <c r="P168" s="10"/>
      <c r="Q168" s="10">
        <f t="shared" si="67"/>
        <v>1440</v>
      </c>
      <c r="R168" s="135">
        <f t="shared" si="64"/>
        <v>216</v>
      </c>
      <c r="S168" s="135"/>
      <c r="T168" s="135"/>
      <c r="U168" s="135"/>
      <c r="V168" s="135"/>
      <c r="W168" s="135"/>
    </row>
    <row r="169" spans="1:23" x14ac:dyDescent="0.3">
      <c r="A169" s="9">
        <f t="shared" si="65"/>
        <v>1080</v>
      </c>
      <c r="B169" s="143">
        <f t="shared" si="62"/>
        <v>162</v>
      </c>
      <c r="C169" s="143"/>
      <c r="D169" s="143"/>
      <c r="E169" s="143"/>
      <c r="F169" s="143"/>
      <c r="G169" s="143"/>
      <c r="H169" s="10"/>
      <c r="I169" s="9">
        <f t="shared" si="66"/>
        <v>1080</v>
      </c>
      <c r="J169" s="143">
        <f t="shared" si="63"/>
        <v>162</v>
      </c>
      <c r="K169" s="143"/>
      <c r="L169" s="143"/>
      <c r="M169" s="143"/>
      <c r="N169" s="143"/>
      <c r="O169" s="143"/>
      <c r="P169" s="10"/>
      <c r="Q169" s="9">
        <f t="shared" si="67"/>
        <v>2160</v>
      </c>
      <c r="R169" s="143">
        <f t="shared" si="64"/>
        <v>324</v>
      </c>
      <c r="S169" s="143"/>
      <c r="T169" s="143"/>
      <c r="U169" s="143"/>
      <c r="V169" s="143"/>
      <c r="W169" s="143"/>
    </row>
    <row r="172" spans="1:23" x14ac:dyDescent="0.3">
      <c r="A172" s="7" t="s">
        <v>42</v>
      </c>
    </row>
    <row r="174" spans="1:23" x14ac:dyDescent="0.3">
      <c r="A174" s="7" t="s">
        <v>28</v>
      </c>
      <c r="I174" s="7" t="s">
        <v>29</v>
      </c>
      <c r="Q174" s="7" t="s">
        <v>30</v>
      </c>
    </row>
    <row r="176" spans="1:23" x14ac:dyDescent="0.3">
      <c r="A176" s="115" t="s">
        <v>16</v>
      </c>
      <c r="B176" s="118" t="s">
        <v>17</v>
      </c>
      <c r="C176" s="118"/>
      <c r="D176" s="118"/>
      <c r="E176" s="118"/>
      <c r="F176" s="118"/>
      <c r="G176" s="118"/>
      <c r="I176" s="115" t="s">
        <v>16</v>
      </c>
      <c r="J176" s="118" t="s">
        <v>17</v>
      </c>
      <c r="K176" s="118"/>
      <c r="L176" s="118"/>
      <c r="M176" s="118"/>
      <c r="N176" s="118"/>
      <c r="O176" s="118"/>
      <c r="Q176" s="115" t="s">
        <v>16</v>
      </c>
      <c r="R176" s="118" t="s">
        <v>17</v>
      </c>
      <c r="S176" s="118"/>
      <c r="T176" s="118"/>
      <c r="U176" s="118"/>
      <c r="V176" s="118"/>
      <c r="W176" s="118"/>
    </row>
    <row r="177" spans="1:34" x14ac:dyDescent="0.3">
      <c r="A177" s="116"/>
      <c r="B177" s="10">
        <v>2</v>
      </c>
      <c r="C177" s="10">
        <v>5</v>
      </c>
      <c r="D177" s="10">
        <v>10</v>
      </c>
      <c r="E177" s="10">
        <v>20</v>
      </c>
      <c r="F177" s="10">
        <v>50</v>
      </c>
      <c r="G177" s="10">
        <v>100</v>
      </c>
      <c r="I177" s="116"/>
      <c r="J177" s="10">
        <v>2</v>
      </c>
      <c r="K177" s="10">
        <v>5</v>
      </c>
      <c r="L177" s="10">
        <v>10</v>
      </c>
      <c r="M177" s="10">
        <v>20</v>
      </c>
      <c r="N177" s="10">
        <v>50</v>
      </c>
      <c r="O177" s="10">
        <v>100</v>
      </c>
      <c r="Q177" s="116"/>
      <c r="R177" s="10">
        <v>2</v>
      </c>
      <c r="S177" s="10">
        <v>5</v>
      </c>
      <c r="T177" s="10">
        <v>10</v>
      </c>
      <c r="U177" s="10">
        <v>20</v>
      </c>
      <c r="V177" s="10">
        <v>50</v>
      </c>
      <c r="W177" s="10">
        <v>100</v>
      </c>
    </row>
    <row r="178" spans="1:34" x14ac:dyDescent="0.3">
      <c r="A178" s="117"/>
      <c r="B178" s="134" t="s">
        <v>61</v>
      </c>
      <c r="C178" s="134"/>
      <c r="D178" s="134"/>
      <c r="E178" s="134"/>
      <c r="F178" s="134"/>
      <c r="G178" s="134"/>
      <c r="I178" s="117"/>
      <c r="J178" s="134" t="s">
        <v>61</v>
      </c>
      <c r="K178" s="134"/>
      <c r="L178" s="134"/>
      <c r="M178" s="134"/>
      <c r="N178" s="134"/>
      <c r="O178" s="134"/>
      <c r="Q178" s="117"/>
      <c r="R178" s="134" t="s">
        <v>61</v>
      </c>
      <c r="S178" s="134"/>
      <c r="T178" s="134"/>
      <c r="U178" s="134"/>
      <c r="V178" s="134"/>
      <c r="W178" s="134"/>
    </row>
    <row r="179" spans="1:34" x14ac:dyDescent="0.3">
      <c r="A179">
        <f>+A149</f>
        <v>1.25</v>
      </c>
      <c r="B179" s="2">
        <f t="shared" ref="B179:G188" si="68">+IF(B87&gt;$B119,B87-$B119,0)</f>
        <v>0</v>
      </c>
      <c r="C179" s="2">
        <f t="shared" si="68"/>
        <v>0</v>
      </c>
      <c r="D179" s="2">
        <f t="shared" si="68"/>
        <v>0</v>
      </c>
      <c r="E179" s="2">
        <f t="shared" si="68"/>
        <v>0.2534774999999998</v>
      </c>
      <c r="F179" s="2">
        <f t="shared" si="68"/>
        <v>0.68662499999999982</v>
      </c>
      <c r="G179" s="2">
        <f t="shared" si="68"/>
        <v>1.0266224999999993</v>
      </c>
      <c r="I179">
        <f>+I149</f>
        <v>1.25</v>
      </c>
      <c r="J179" s="2">
        <f t="shared" ref="J179:O188" si="69">+IF(J87&gt;$J119,J87-$J119,0)</f>
        <v>2.3540099999999988</v>
      </c>
      <c r="K179" s="2">
        <f t="shared" si="69"/>
        <v>4.1424899999999996</v>
      </c>
      <c r="L179" s="2">
        <f t="shared" si="69"/>
        <v>5.3906999999999989</v>
      </c>
      <c r="M179" s="2">
        <f t="shared" si="69"/>
        <v>6.6389099999999992</v>
      </c>
      <c r="N179" s="2">
        <f t="shared" si="69"/>
        <v>8.3714999999999993</v>
      </c>
      <c r="O179" s="2">
        <f t="shared" si="69"/>
        <v>9.7314899999999973</v>
      </c>
      <c r="Q179">
        <f>+Q149</f>
        <v>2.5</v>
      </c>
      <c r="R179" s="2">
        <f t="shared" ref="R179:W188" si="70">+IF(R87&gt;$R119,R87-$R119,0)</f>
        <v>0</v>
      </c>
      <c r="S179" s="2">
        <f t="shared" si="70"/>
        <v>0</v>
      </c>
      <c r="T179" s="2">
        <f t="shared" si="70"/>
        <v>4.0799999999999947E-2</v>
      </c>
      <c r="U179" s="2">
        <f t="shared" si="70"/>
        <v>0.69203999999999954</v>
      </c>
      <c r="V179" s="2">
        <f t="shared" si="70"/>
        <v>1.5960000000000001</v>
      </c>
      <c r="W179" s="2">
        <f t="shared" si="70"/>
        <v>2.3055599999999998</v>
      </c>
    </row>
    <row r="180" spans="1:34" x14ac:dyDescent="0.3">
      <c r="A180">
        <f t="shared" ref="A180:A199" si="71">+A150</f>
        <v>2.5</v>
      </c>
      <c r="B180" s="2">
        <f t="shared" si="68"/>
        <v>0</v>
      </c>
      <c r="C180" s="2">
        <f t="shared" si="68"/>
        <v>0</v>
      </c>
      <c r="D180" s="2">
        <f t="shared" si="68"/>
        <v>0</v>
      </c>
      <c r="E180" s="2">
        <f t="shared" si="68"/>
        <v>0</v>
      </c>
      <c r="F180" s="2">
        <f t="shared" si="68"/>
        <v>4.120499999999927E-2</v>
      </c>
      <c r="G180" s="2">
        <f t="shared" si="68"/>
        <v>0.46037999999999979</v>
      </c>
      <c r="I180">
        <f t="shared" ref="I180:I199" si="72">+I150</f>
        <v>2.5</v>
      </c>
      <c r="J180" s="2">
        <f t="shared" si="69"/>
        <v>3.03132</v>
      </c>
      <c r="K180" s="2">
        <f t="shared" si="69"/>
        <v>5.6767800000000008</v>
      </c>
      <c r="L180" s="2">
        <f t="shared" si="69"/>
        <v>7.5025199999999987</v>
      </c>
      <c r="M180" s="2">
        <f t="shared" si="69"/>
        <v>9.1792199999999973</v>
      </c>
      <c r="N180" s="2">
        <f t="shared" si="69"/>
        <v>11.414819999999997</v>
      </c>
      <c r="O180" s="2">
        <f t="shared" si="69"/>
        <v>13.091519999999999</v>
      </c>
      <c r="Q180">
        <f t="shared" ref="Q180:Q199" si="73">+Q150</f>
        <v>5</v>
      </c>
      <c r="R180" s="2">
        <f t="shared" si="70"/>
        <v>0</v>
      </c>
      <c r="S180" s="2">
        <f t="shared" si="70"/>
        <v>0</v>
      </c>
      <c r="T180" s="2">
        <f t="shared" si="70"/>
        <v>0</v>
      </c>
      <c r="U180" s="2">
        <f t="shared" si="70"/>
        <v>0</v>
      </c>
      <c r="V180" s="2">
        <f t="shared" si="70"/>
        <v>0.41207999999999956</v>
      </c>
      <c r="W180" s="2">
        <f t="shared" si="70"/>
        <v>1.2868800000000018</v>
      </c>
    </row>
    <row r="181" spans="1:34" x14ac:dyDescent="0.3">
      <c r="A181">
        <f t="shared" si="71"/>
        <v>3.75</v>
      </c>
      <c r="B181" s="2">
        <f t="shared" si="68"/>
        <v>0</v>
      </c>
      <c r="C181" s="2">
        <f t="shared" si="68"/>
        <v>0</v>
      </c>
      <c r="D181" s="2">
        <f t="shared" si="68"/>
        <v>0</v>
      </c>
      <c r="E181" s="2">
        <f t="shared" si="68"/>
        <v>0</v>
      </c>
      <c r="F181" s="2">
        <f t="shared" si="68"/>
        <v>0</v>
      </c>
      <c r="G181" s="2">
        <f t="shared" si="68"/>
        <v>0</v>
      </c>
      <c r="I181">
        <f t="shared" si="72"/>
        <v>3.75</v>
      </c>
      <c r="J181" s="2">
        <f t="shared" si="69"/>
        <v>2.5349399999999989</v>
      </c>
      <c r="K181" s="2">
        <f t="shared" si="69"/>
        <v>5.7206699999999984</v>
      </c>
      <c r="L181" s="2">
        <f t="shared" si="69"/>
        <v>7.8444900000000004</v>
      </c>
      <c r="M181" s="2">
        <f t="shared" si="69"/>
        <v>9.9124200000000009</v>
      </c>
      <c r="N181" s="2">
        <f t="shared" si="69"/>
        <v>12.483359999999998</v>
      </c>
      <c r="O181" s="2">
        <f t="shared" si="69"/>
        <v>14.439509999999999</v>
      </c>
      <c r="Q181">
        <f t="shared" si="73"/>
        <v>7.5</v>
      </c>
      <c r="R181" s="2">
        <f t="shared" si="70"/>
        <v>0</v>
      </c>
      <c r="S181" s="2">
        <f t="shared" si="70"/>
        <v>0</v>
      </c>
      <c r="T181" s="2">
        <f t="shared" si="70"/>
        <v>0</v>
      </c>
      <c r="U181" s="2">
        <f t="shared" si="70"/>
        <v>0</v>
      </c>
      <c r="V181" s="2">
        <f t="shared" si="70"/>
        <v>0</v>
      </c>
      <c r="W181" s="2">
        <f t="shared" si="70"/>
        <v>0</v>
      </c>
    </row>
    <row r="182" spans="1:34" x14ac:dyDescent="0.3">
      <c r="A182">
        <f t="shared" si="71"/>
        <v>5</v>
      </c>
      <c r="B182" s="2">
        <f t="shared" si="68"/>
        <v>0</v>
      </c>
      <c r="C182" s="2">
        <f t="shared" si="68"/>
        <v>0</v>
      </c>
      <c r="D182" s="2">
        <f t="shared" si="68"/>
        <v>0</v>
      </c>
      <c r="E182" s="2">
        <f t="shared" si="68"/>
        <v>0</v>
      </c>
      <c r="F182" s="2">
        <f t="shared" si="68"/>
        <v>0</v>
      </c>
      <c r="G182" s="2">
        <f t="shared" si="68"/>
        <v>0</v>
      </c>
      <c r="I182">
        <f t="shared" si="72"/>
        <v>5</v>
      </c>
      <c r="J182" s="2">
        <f t="shared" si="69"/>
        <v>1.6659599999999983</v>
      </c>
      <c r="K182" s="2">
        <f t="shared" si="69"/>
        <v>5.3919599999999992</v>
      </c>
      <c r="L182" s="2">
        <f t="shared" si="69"/>
        <v>7.8511199999999981</v>
      </c>
      <c r="M182" s="2">
        <f t="shared" si="69"/>
        <v>10.235760000000003</v>
      </c>
      <c r="N182" s="2">
        <f t="shared" si="69"/>
        <v>13.216560000000001</v>
      </c>
      <c r="O182" s="2">
        <f t="shared" si="69"/>
        <v>15.452159999999999</v>
      </c>
      <c r="Q182">
        <f t="shared" si="73"/>
        <v>10</v>
      </c>
      <c r="R182" s="2">
        <f t="shared" si="70"/>
        <v>0</v>
      </c>
      <c r="S182" s="2">
        <f t="shared" si="70"/>
        <v>0</v>
      </c>
      <c r="T182" s="2">
        <f t="shared" si="70"/>
        <v>0</v>
      </c>
      <c r="U182" s="2">
        <f t="shared" si="70"/>
        <v>0</v>
      </c>
      <c r="V182" s="2">
        <f t="shared" si="70"/>
        <v>0</v>
      </c>
      <c r="W182" s="2">
        <f t="shared" si="70"/>
        <v>0</v>
      </c>
    </row>
    <row r="183" spans="1:34" x14ac:dyDescent="0.3">
      <c r="A183">
        <f t="shared" si="71"/>
        <v>7.5</v>
      </c>
      <c r="B183" s="2">
        <f t="shared" si="68"/>
        <v>0</v>
      </c>
      <c r="C183" s="2">
        <f t="shared" si="68"/>
        <v>0</v>
      </c>
      <c r="D183" s="2">
        <f t="shared" si="68"/>
        <v>0</v>
      </c>
      <c r="E183" s="2">
        <f t="shared" si="68"/>
        <v>0</v>
      </c>
      <c r="F183" s="2">
        <f t="shared" si="68"/>
        <v>0</v>
      </c>
      <c r="G183" s="2">
        <f t="shared" si="68"/>
        <v>0</v>
      </c>
      <c r="I183">
        <f t="shared" si="72"/>
        <v>7.5</v>
      </c>
      <c r="J183" s="2">
        <f t="shared" si="69"/>
        <v>0</v>
      </c>
      <c r="K183" s="2">
        <f t="shared" si="69"/>
        <v>3.9520799999999987</v>
      </c>
      <c r="L183" s="2">
        <f t="shared" si="69"/>
        <v>6.8583599999999976</v>
      </c>
      <c r="M183" s="2">
        <f t="shared" si="69"/>
        <v>9.76464</v>
      </c>
      <c r="N183" s="2">
        <f t="shared" si="69"/>
        <v>13.565159999999995</v>
      </c>
      <c r="O183" s="2">
        <f t="shared" si="69"/>
        <v>16.471439999999998</v>
      </c>
      <c r="Q183">
        <f t="shared" si="73"/>
        <v>15</v>
      </c>
      <c r="R183" s="2">
        <f t="shared" si="70"/>
        <v>0</v>
      </c>
      <c r="S183" s="2">
        <f t="shared" si="70"/>
        <v>0</v>
      </c>
      <c r="T183" s="2">
        <f t="shared" si="70"/>
        <v>0</v>
      </c>
      <c r="U183" s="2">
        <f t="shared" si="70"/>
        <v>0</v>
      </c>
      <c r="V183" s="2">
        <f t="shared" si="70"/>
        <v>0</v>
      </c>
      <c r="W183" s="2">
        <f t="shared" si="70"/>
        <v>0</v>
      </c>
    </row>
    <row r="184" spans="1:34" x14ac:dyDescent="0.3">
      <c r="A184">
        <f t="shared" si="71"/>
        <v>10</v>
      </c>
      <c r="B184" s="2">
        <f t="shared" si="68"/>
        <v>0</v>
      </c>
      <c r="C184" s="2">
        <f t="shared" si="68"/>
        <v>0</v>
      </c>
      <c r="D184" s="2">
        <f t="shared" si="68"/>
        <v>0</v>
      </c>
      <c r="E184" s="2">
        <f t="shared" si="68"/>
        <v>0</v>
      </c>
      <c r="F184" s="2">
        <f t="shared" si="68"/>
        <v>0</v>
      </c>
      <c r="G184" s="2">
        <f t="shared" si="68"/>
        <v>0</v>
      </c>
      <c r="I184">
        <f t="shared" si="72"/>
        <v>10</v>
      </c>
      <c r="J184" s="2">
        <f t="shared" si="69"/>
        <v>0</v>
      </c>
      <c r="K184" s="2">
        <f t="shared" si="69"/>
        <v>1.6924799999999998</v>
      </c>
      <c r="L184" s="2">
        <f t="shared" si="69"/>
        <v>5.1203999999999965</v>
      </c>
      <c r="M184" s="2">
        <f t="shared" si="69"/>
        <v>8.3992799999999939</v>
      </c>
      <c r="N184" s="2">
        <f t="shared" si="69"/>
        <v>12.870479999999997</v>
      </c>
      <c r="O184" s="2">
        <f t="shared" si="69"/>
        <v>16.298399999999997</v>
      </c>
      <c r="Q184">
        <f t="shared" si="73"/>
        <v>20</v>
      </c>
      <c r="R184" s="2">
        <f t="shared" si="70"/>
        <v>0</v>
      </c>
      <c r="S184" s="2">
        <f t="shared" si="70"/>
        <v>0</v>
      </c>
      <c r="T184" s="2">
        <f t="shared" si="70"/>
        <v>0</v>
      </c>
      <c r="U184" s="2">
        <f t="shared" si="70"/>
        <v>0</v>
      </c>
      <c r="V184" s="2">
        <f t="shared" si="70"/>
        <v>0</v>
      </c>
      <c r="W184" s="2">
        <f t="shared" si="70"/>
        <v>0</v>
      </c>
    </row>
    <row r="185" spans="1:34" x14ac:dyDescent="0.3">
      <c r="A185">
        <f t="shared" si="71"/>
        <v>15</v>
      </c>
      <c r="B185" s="2">
        <f t="shared" si="68"/>
        <v>0</v>
      </c>
      <c r="C185" s="2">
        <f t="shared" si="68"/>
        <v>0</v>
      </c>
      <c r="D185" s="2">
        <f t="shared" si="68"/>
        <v>0</v>
      </c>
      <c r="E185" s="2">
        <f t="shared" si="68"/>
        <v>0</v>
      </c>
      <c r="F185" s="2">
        <f t="shared" si="68"/>
        <v>0</v>
      </c>
      <c r="G185" s="2">
        <f t="shared" si="68"/>
        <v>0</v>
      </c>
      <c r="I185">
        <f t="shared" si="72"/>
        <v>15</v>
      </c>
      <c r="J185" s="2">
        <f t="shared" si="69"/>
        <v>0</v>
      </c>
      <c r="K185" s="2">
        <f t="shared" si="69"/>
        <v>0</v>
      </c>
      <c r="L185" s="2">
        <f t="shared" si="69"/>
        <v>7.9559999999997189E-2</v>
      </c>
      <c r="M185" s="2">
        <f t="shared" si="69"/>
        <v>4.1036399999999986</v>
      </c>
      <c r="N185" s="2">
        <f t="shared" si="69"/>
        <v>9.4690799999999982</v>
      </c>
      <c r="O185" s="2">
        <f t="shared" si="69"/>
        <v>13.493159999999996</v>
      </c>
      <c r="Q185">
        <f t="shared" si="73"/>
        <v>30</v>
      </c>
      <c r="R185" s="2">
        <f t="shared" si="70"/>
        <v>0</v>
      </c>
      <c r="S185" s="2">
        <f t="shared" si="70"/>
        <v>0</v>
      </c>
      <c r="T185" s="2">
        <f t="shared" si="70"/>
        <v>0</v>
      </c>
      <c r="U185" s="2">
        <f t="shared" si="70"/>
        <v>0</v>
      </c>
      <c r="V185" s="2">
        <f t="shared" si="70"/>
        <v>0</v>
      </c>
      <c r="W185" s="2">
        <f t="shared" si="70"/>
        <v>0</v>
      </c>
    </row>
    <row r="186" spans="1:34" x14ac:dyDescent="0.3">
      <c r="A186">
        <f t="shared" si="71"/>
        <v>22.5</v>
      </c>
      <c r="B186" s="2">
        <f t="shared" si="68"/>
        <v>0</v>
      </c>
      <c r="C186" s="2">
        <f t="shared" si="68"/>
        <v>0</v>
      </c>
      <c r="D186" s="2">
        <f t="shared" si="68"/>
        <v>0</v>
      </c>
      <c r="E186" s="2">
        <f t="shared" si="68"/>
        <v>0</v>
      </c>
      <c r="F186" s="2">
        <f t="shared" si="68"/>
        <v>0</v>
      </c>
      <c r="G186" s="2">
        <f t="shared" si="68"/>
        <v>0</v>
      </c>
      <c r="I186">
        <f t="shared" si="72"/>
        <v>22.5</v>
      </c>
      <c r="J186" s="2">
        <f t="shared" si="69"/>
        <v>0</v>
      </c>
      <c r="K186" s="2">
        <f t="shared" si="69"/>
        <v>0</v>
      </c>
      <c r="L186" s="2">
        <f t="shared" si="69"/>
        <v>0</v>
      </c>
      <c r="M186" s="2">
        <f t="shared" si="69"/>
        <v>0</v>
      </c>
      <c r="N186" s="2">
        <f t="shared" si="69"/>
        <v>1.4606999999999957</v>
      </c>
      <c r="O186" s="2">
        <f t="shared" si="69"/>
        <v>6.1554599999999979</v>
      </c>
      <c r="Q186">
        <f t="shared" si="73"/>
        <v>45</v>
      </c>
      <c r="R186" s="2">
        <f t="shared" si="70"/>
        <v>0</v>
      </c>
      <c r="S186" s="2">
        <f t="shared" si="70"/>
        <v>0</v>
      </c>
      <c r="T186" s="2">
        <f t="shared" si="70"/>
        <v>0</v>
      </c>
      <c r="U186" s="2">
        <f t="shared" si="70"/>
        <v>0</v>
      </c>
      <c r="V186" s="2">
        <f t="shared" si="70"/>
        <v>0</v>
      </c>
      <c r="W186" s="2">
        <f t="shared" si="70"/>
        <v>0</v>
      </c>
    </row>
    <row r="187" spans="1:34" x14ac:dyDescent="0.3">
      <c r="A187">
        <f t="shared" si="71"/>
        <v>30</v>
      </c>
      <c r="B187" s="2">
        <f t="shared" si="68"/>
        <v>0</v>
      </c>
      <c r="C187" s="2">
        <f t="shared" si="68"/>
        <v>0</v>
      </c>
      <c r="D187" s="2">
        <f t="shared" si="68"/>
        <v>0</v>
      </c>
      <c r="E187" s="2">
        <f t="shared" si="68"/>
        <v>0</v>
      </c>
      <c r="F187" s="2">
        <f t="shared" si="68"/>
        <v>0</v>
      </c>
      <c r="G187" s="2">
        <f t="shared" si="68"/>
        <v>0</v>
      </c>
      <c r="I187">
        <f t="shared" si="72"/>
        <v>30</v>
      </c>
      <c r="J187" s="2">
        <f t="shared" si="69"/>
        <v>0</v>
      </c>
      <c r="K187" s="2">
        <f t="shared" si="69"/>
        <v>0</v>
      </c>
      <c r="L187" s="2">
        <f t="shared" si="69"/>
        <v>0</v>
      </c>
      <c r="M187" s="2">
        <f t="shared" si="69"/>
        <v>0</v>
      </c>
      <c r="N187" s="2">
        <f t="shared" si="69"/>
        <v>0</v>
      </c>
      <c r="O187" s="2">
        <f t="shared" si="69"/>
        <v>0</v>
      </c>
      <c r="Q187">
        <f t="shared" si="73"/>
        <v>60</v>
      </c>
      <c r="R187" s="2">
        <f t="shared" si="70"/>
        <v>0</v>
      </c>
      <c r="S187" s="2">
        <f t="shared" si="70"/>
        <v>0</v>
      </c>
      <c r="T187" s="2">
        <f t="shared" si="70"/>
        <v>0</v>
      </c>
      <c r="U187" s="2">
        <f t="shared" si="70"/>
        <v>0</v>
      </c>
      <c r="V187" s="2">
        <f t="shared" si="70"/>
        <v>0</v>
      </c>
      <c r="W187" s="2">
        <f t="shared" si="70"/>
        <v>0</v>
      </c>
    </row>
    <row r="188" spans="1:34" x14ac:dyDescent="0.3">
      <c r="A188">
        <f t="shared" si="71"/>
        <v>37.5</v>
      </c>
      <c r="B188" s="2">
        <f t="shared" si="68"/>
        <v>0</v>
      </c>
      <c r="C188" s="2">
        <f t="shared" si="68"/>
        <v>0</v>
      </c>
      <c r="D188" s="2">
        <f t="shared" si="68"/>
        <v>0</v>
      </c>
      <c r="E188" s="2">
        <f t="shared" si="68"/>
        <v>0</v>
      </c>
      <c r="F188" s="2">
        <f t="shared" si="68"/>
        <v>0</v>
      </c>
      <c r="G188" s="2">
        <f t="shared" si="68"/>
        <v>0</v>
      </c>
      <c r="I188">
        <f t="shared" si="72"/>
        <v>37.5</v>
      </c>
      <c r="J188" s="2">
        <f t="shared" si="69"/>
        <v>0</v>
      </c>
      <c r="K188" s="2">
        <f t="shared" si="69"/>
        <v>0</v>
      </c>
      <c r="L188" s="2">
        <f t="shared" si="69"/>
        <v>0</v>
      </c>
      <c r="M188" s="2">
        <f t="shared" si="69"/>
        <v>0</v>
      </c>
      <c r="N188" s="2">
        <f t="shared" si="69"/>
        <v>0</v>
      </c>
      <c r="O188" s="2">
        <f t="shared" si="69"/>
        <v>0</v>
      </c>
      <c r="Q188">
        <f t="shared" si="73"/>
        <v>75</v>
      </c>
      <c r="R188" s="2">
        <f t="shared" si="70"/>
        <v>0</v>
      </c>
      <c r="S188" s="2">
        <f t="shared" si="70"/>
        <v>0</v>
      </c>
      <c r="T188" s="2">
        <f t="shared" si="70"/>
        <v>0</v>
      </c>
      <c r="U188" s="2">
        <f t="shared" si="70"/>
        <v>0</v>
      </c>
      <c r="V188" s="2">
        <f t="shared" si="70"/>
        <v>0</v>
      </c>
      <c r="W188" s="2">
        <f t="shared" si="70"/>
        <v>0</v>
      </c>
    </row>
    <row r="189" spans="1:34" x14ac:dyDescent="0.3">
      <c r="A189">
        <f t="shared" si="71"/>
        <v>45</v>
      </c>
      <c r="B189" s="2">
        <f t="shared" ref="B189:G198" si="74">+IF(B97&gt;$B129,B97-$B129,0)</f>
        <v>0</v>
      </c>
      <c r="C189" s="2">
        <f t="shared" si="74"/>
        <v>0</v>
      </c>
      <c r="D189" s="2">
        <f t="shared" si="74"/>
        <v>0</v>
      </c>
      <c r="E189" s="2">
        <f t="shared" si="74"/>
        <v>0</v>
      </c>
      <c r="F189" s="2">
        <f t="shared" si="74"/>
        <v>0</v>
      </c>
      <c r="G189" s="2">
        <f t="shared" si="74"/>
        <v>0</v>
      </c>
      <c r="I189">
        <f t="shared" si="72"/>
        <v>45</v>
      </c>
      <c r="J189" s="2">
        <f t="shared" ref="J189:O198" si="75">+IF(J97&gt;$J129,J97-$J129,0)</f>
        <v>0</v>
      </c>
      <c r="K189" s="2">
        <f t="shared" si="75"/>
        <v>0</v>
      </c>
      <c r="L189" s="2">
        <f t="shared" si="75"/>
        <v>0</v>
      </c>
      <c r="M189" s="2">
        <f t="shared" si="75"/>
        <v>0</v>
      </c>
      <c r="N189" s="2">
        <f t="shared" si="75"/>
        <v>0</v>
      </c>
      <c r="O189" s="2">
        <f t="shared" si="75"/>
        <v>0</v>
      </c>
      <c r="Q189">
        <f t="shared" si="73"/>
        <v>90</v>
      </c>
      <c r="R189" s="2">
        <f t="shared" ref="R189:W198" si="76">+IF(R97&gt;$R129,R97-$R129,0)</f>
        <v>0</v>
      </c>
      <c r="S189" s="2">
        <f t="shared" si="76"/>
        <v>0</v>
      </c>
      <c r="T189" s="2">
        <f t="shared" si="76"/>
        <v>0</v>
      </c>
      <c r="U189" s="2">
        <f t="shared" si="76"/>
        <v>0</v>
      </c>
      <c r="V189" s="2">
        <f t="shared" si="76"/>
        <v>0</v>
      </c>
      <c r="W189" s="2">
        <f t="shared" si="76"/>
        <v>0</v>
      </c>
      <c r="Y189" s="31" t="s">
        <v>72</v>
      </c>
      <c r="Z189" s="10"/>
      <c r="AA189" s="10"/>
      <c r="AB189" s="10"/>
      <c r="AC189" s="10"/>
      <c r="AD189" s="10"/>
      <c r="AE189" s="10"/>
      <c r="AF189" s="10"/>
      <c r="AG189" s="10"/>
      <c r="AH189" s="10"/>
    </row>
    <row r="190" spans="1:34" x14ac:dyDescent="0.3">
      <c r="A190">
        <f t="shared" si="71"/>
        <v>60</v>
      </c>
      <c r="B190" s="2">
        <f t="shared" si="74"/>
        <v>0</v>
      </c>
      <c r="C190" s="2">
        <f t="shared" si="74"/>
        <v>0</v>
      </c>
      <c r="D190" s="2">
        <f t="shared" si="74"/>
        <v>0</v>
      </c>
      <c r="E190" s="2">
        <f t="shared" si="74"/>
        <v>0</v>
      </c>
      <c r="F190" s="2">
        <f t="shared" si="74"/>
        <v>0</v>
      </c>
      <c r="G190" s="2">
        <f t="shared" si="74"/>
        <v>0</v>
      </c>
      <c r="I190">
        <f t="shared" si="72"/>
        <v>60</v>
      </c>
      <c r="J190" s="2">
        <f t="shared" si="75"/>
        <v>0</v>
      </c>
      <c r="K190" s="2">
        <f t="shared" si="75"/>
        <v>0</v>
      </c>
      <c r="L190" s="2">
        <f t="shared" si="75"/>
        <v>0</v>
      </c>
      <c r="M190" s="2">
        <f t="shared" si="75"/>
        <v>0</v>
      </c>
      <c r="N190" s="2">
        <f t="shared" si="75"/>
        <v>0</v>
      </c>
      <c r="O190" s="2">
        <f t="shared" si="75"/>
        <v>0</v>
      </c>
      <c r="Q190">
        <f t="shared" si="73"/>
        <v>120</v>
      </c>
      <c r="R190" s="2">
        <f t="shared" si="76"/>
        <v>0</v>
      </c>
      <c r="S190" s="2">
        <f t="shared" si="76"/>
        <v>0</v>
      </c>
      <c r="T190" s="2">
        <f t="shared" si="76"/>
        <v>0</v>
      </c>
      <c r="U190" s="2">
        <f t="shared" si="76"/>
        <v>0</v>
      </c>
      <c r="V190" s="2">
        <f t="shared" si="76"/>
        <v>0</v>
      </c>
      <c r="W190" s="2">
        <f t="shared" si="76"/>
        <v>0</v>
      </c>
    </row>
    <row r="191" spans="1:34" x14ac:dyDescent="0.3">
      <c r="A191">
        <f t="shared" si="71"/>
        <v>75</v>
      </c>
      <c r="B191" s="2">
        <f t="shared" si="74"/>
        <v>0</v>
      </c>
      <c r="C191" s="2">
        <f t="shared" si="74"/>
        <v>0</v>
      </c>
      <c r="D191" s="2">
        <f t="shared" si="74"/>
        <v>0</v>
      </c>
      <c r="E191" s="2">
        <f t="shared" si="74"/>
        <v>0</v>
      </c>
      <c r="F191" s="2">
        <f t="shared" si="74"/>
        <v>0</v>
      </c>
      <c r="G191" s="2">
        <f t="shared" si="74"/>
        <v>0</v>
      </c>
      <c r="I191">
        <f t="shared" si="72"/>
        <v>75</v>
      </c>
      <c r="J191" s="2">
        <f t="shared" si="75"/>
        <v>0</v>
      </c>
      <c r="K191" s="2">
        <f t="shared" si="75"/>
        <v>0</v>
      </c>
      <c r="L191" s="2">
        <f t="shared" si="75"/>
        <v>0</v>
      </c>
      <c r="M191" s="2">
        <f t="shared" si="75"/>
        <v>0</v>
      </c>
      <c r="N191" s="2">
        <f t="shared" si="75"/>
        <v>0</v>
      </c>
      <c r="O191" s="2">
        <f t="shared" si="75"/>
        <v>0</v>
      </c>
      <c r="Q191">
        <f t="shared" si="73"/>
        <v>150</v>
      </c>
      <c r="R191" s="2">
        <f t="shared" si="76"/>
        <v>0</v>
      </c>
      <c r="S191" s="2">
        <f t="shared" si="76"/>
        <v>0</v>
      </c>
      <c r="T191" s="2">
        <f t="shared" si="76"/>
        <v>0</v>
      </c>
      <c r="U191" s="2">
        <f t="shared" si="76"/>
        <v>0</v>
      </c>
      <c r="V191" s="2">
        <f t="shared" si="76"/>
        <v>0</v>
      </c>
      <c r="W191" s="2">
        <f t="shared" si="76"/>
        <v>0</v>
      </c>
      <c r="Y191" s="147" t="s">
        <v>17</v>
      </c>
      <c r="Z191" s="30"/>
      <c r="AA191" s="118" t="s">
        <v>62</v>
      </c>
      <c r="AB191" s="118"/>
      <c r="AC191" s="118"/>
      <c r="AD191" s="118" t="s">
        <v>61</v>
      </c>
      <c r="AE191" s="118"/>
      <c r="AF191" s="118"/>
      <c r="AG191" s="118"/>
      <c r="AH191" s="118"/>
    </row>
    <row r="192" spans="1:34" x14ac:dyDescent="0.3">
      <c r="A192">
        <f t="shared" si="71"/>
        <v>90</v>
      </c>
      <c r="B192" s="2">
        <f t="shared" si="74"/>
        <v>0</v>
      </c>
      <c r="C192" s="2">
        <f t="shared" si="74"/>
        <v>0</v>
      </c>
      <c r="D192" s="2">
        <f t="shared" si="74"/>
        <v>0</v>
      </c>
      <c r="E192" s="2">
        <f t="shared" si="74"/>
        <v>0</v>
      </c>
      <c r="F192" s="2">
        <f t="shared" si="74"/>
        <v>0</v>
      </c>
      <c r="G192" s="2">
        <f t="shared" si="74"/>
        <v>0</v>
      </c>
      <c r="I192">
        <f t="shared" si="72"/>
        <v>90</v>
      </c>
      <c r="J192" s="2">
        <f t="shared" si="75"/>
        <v>0</v>
      </c>
      <c r="K192" s="2">
        <f t="shared" si="75"/>
        <v>0</v>
      </c>
      <c r="L192" s="2">
        <f t="shared" si="75"/>
        <v>0</v>
      </c>
      <c r="M192" s="2">
        <f t="shared" si="75"/>
        <v>0</v>
      </c>
      <c r="N192" s="2">
        <f t="shared" si="75"/>
        <v>0</v>
      </c>
      <c r="O192" s="2">
        <f t="shared" si="75"/>
        <v>0</v>
      </c>
      <c r="Q192">
        <f t="shared" si="73"/>
        <v>180</v>
      </c>
      <c r="R192" s="2">
        <f t="shared" si="76"/>
        <v>0</v>
      </c>
      <c r="S192" s="2">
        <f t="shared" si="76"/>
        <v>0</v>
      </c>
      <c r="T192" s="2">
        <f t="shared" si="76"/>
        <v>0</v>
      </c>
      <c r="U192" s="2">
        <f t="shared" si="76"/>
        <v>0</v>
      </c>
      <c r="V192" s="2">
        <f t="shared" si="76"/>
        <v>0</v>
      </c>
      <c r="W192" s="2">
        <f t="shared" si="76"/>
        <v>0</v>
      </c>
      <c r="Y192" s="148"/>
      <c r="Z192" s="15" t="s">
        <v>70</v>
      </c>
      <c r="AA192" s="15" t="s">
        <v>57</v>
      </c>
      <c r="AB192" s="15" t="s">
        <v>58</v>
      </c>
      <c r="AC192" s="15" t="s">
        <v>59</v>
      </c>
      <c r="AD192" s="15" t="s">
        <v>57</v>
      </c>
      <c r="AE192" s="15" t="s">
        <v>58</v>
      </c>
      <c r="AF192" s="15" t="s">
        <v>59</v>
      </c>
      <c r="AG192" s="15" t="s">
        <v>40</v>
      </c>
      <c r="AH192" s="15" t="s">
        <v>41</v>
      </c>
    </row>
    <row r="193" spans="1:34" x14ac:dyDescent="0.3">
      <c r="A193">
        <f t="shared" si="71"/>
        <v>120</v>
      </c>
      <c r="B193" s="2">
        <f t="shared" si="74"/>
        <v>0</v>
      </c>
      <c r="C193" s="2">
        <f t="shared" si="74"/>
        <v>0</v>
      </c>
      <c r="D193" s="2">
        <f t="shared" si="74"/>
        <v>0</v>
      </c>
      <c r="E193" s="2">
        <f t="shared" si="74"/>
        <v>0</v>
      </c>
      <c r="F193" s="2">
        <f t="shared" si="74"/>
        <v>0</v>
      </c>
      <c r="G193" s="2">
        <f t="shared" si="74"/>
        <v>0</v>
      </c>
      <c r="I193">
        <f t="shared" si="72"/>
        <v>120</v>
      </c>
      <c r="J193" s="2">
        <f t="shared" si="75"/>
        <v>0</v>
      </c>
      <c r="K193" s="2">
        <f t="shared" si="75"/>
        <v>0</v>
      </c>
      <c r="L193" s="2">
        <f t="shared" si="75"/>
        <v>0</v>
      </c>
      <c r="M193" s="2">
        <f t="shared" si="75"/>
        <v>0</v>
      </c>
      <c r="N193" s="2">
        <f t="shared" si="75"/>
        <v>0</v>
      </c>
      <c r="O193" s="2">
        <f t="shared" si="75"/>
        <v>0</v>
      </c>
      <c r="Q193">
        <f t="shared" si="73"/>
        <v>240</v>
      </c>
      <c r="R193" s="2">
        <f t="shared" si="76"/>
        <v>0</v>
      </c>
      <c r="S193" s="2">
        <f t="shared" si="76"/>
        <v>0</v>
      </c>
      <c r="T193" s="2">
        <f t="shared" si="76"/>
        <v>0</v>
      </c>
      <c r="U193" s="2">
        <f t="shared" si="76"/>
        <v>0</v>
      </c>
      <c r="V193" s="2">
        <f t="shared" si="76"/>
        <v>0</v>
      </c>
      <c r="W193" s="2">
        <f t="shared" si="76"/>
        <v>0</v>
      </c>
      <c r="Y193">
        <v>100</v>
      </c>
      <c r="Z193" s="6">
        <f>+LN(Y193)</f>
        <v>4.6051701859880918</v>
      </c>
      <c r="AA193" s="6">
        <f>+G202</f>
        <v>6.5506440741455669E-3</v>
      </c>
      <c r="AB193" s="6">
        <f>+O202</f>
        <v>0.11578490630266537</v>
      </c>
      <c r="AC193" s="6">
        <f>+W202</f>
        <v>7.5831286899265627E-3</v>
      </c>
      <c r="AD193" s="2"/>
      <c r="AE193" s="2"/>
      <c r="AF193" s="2"/>
    </row>
    <row r="194" spans="1:34" x14ac:dyDescent="0.3">
      <c r="A194">
        <f t="shared" si="71"/>
        <v>150</v>
      </c>
      <c r="B194" s="2">
        <f t="shared" si="74"/>
        <v>0</v>
      </c>
      <c r="C194" s="2">
        <f t="shared" si="74"/>
        <v>0</v>
      </c>
      <c r="D194" s="2">
        <f t="shared" si="74"/>
        <v>0</v>
      </c>
      <c r="E194" s="2">
        <f t="shared" si="74"/>
        <v>0</v>
      </c>
      <c r="F194" s="2">
        <f t="shared" si="74"/>
        <v>0</v>
      </c>
      <c r="G194" s="2">
        <f t="shared" si="74"/>
        <v>0</v>
      </c>
      <c r="I194">
        <f t="shared" si="72"/>
        <v>150</v>
      </c>
      <c r="J194" s="2">
        <f t="shared" si="75"/>
        <v>0</v>
      </c>
      <c r="K194" s="2">
        <f t="shared" si="75"/>
        <v>0</v>
      </c>
      <c r="L194" s="2">
        <f t="shared" si="75"/>
        <v>0</v>
      </c>
      <c r="M194" s="2">
        <f t="shared" si="75"/>
        <v>0</v>
      </c>
      <c r="N194" s="2">
        <f t="shared" si="75"/>
        <v>0</v>
      </c>
      <c r="O194" s="2">
        <f t="shared" si="75"/>
        <v>0</v>
      </c>
      <c r="Q194">
        <f t="shared" si="73"/>
        <v>300</v>
      </c>
      <c r="R194" s="2">
        <f t="shared" si="76"/>
        <v>0</v>
      </c>
      <c r="S194" s="2">
        <f t="shared" si="76"/>
        <v>0</v>
      </c>
      <c r="T194" s="2">
        <f t="shared" si="76"/>
        <v>0</v>
      </c>
      <c r="U194" s="2">
        <f t="shared" si="76"/>
        <v>0</v>
      </c>
      <c r="V194" s="2">
        <f t="shared" si="76"/>
        <v>0</v>
      </c>
      <c r="W194" s="2">
        <f t="shared" si="76"/>
        <v>0</v>
      </c>
      <c r="Y194" s="28">
        <v>2</v>
      </c>
      <c r="Z194" s="6">
        <f t="shared" ref="Z194:Z199" si="77">+LN(Y194)</f>
        <v>0.69314718055994529</v>
      </c>
      <c r="AA194" s="6">
        <f>+B202</f>
        <v>0</v>
      </c>
      <c r="AB194" s="6">
        <f>+J202</f>
        <v>2.6908973662417075E-2</v>
      </c>
      <c r="AC194" s="6">
        <f>+R202</f>
        <v>0</v>
      </c>
      <c r="AD194" s="2"/>
      <c r="AE194" s="2"/>
      <c r="AF194" s="2"/>
    </row>
    <row r="195" spans="1:34" x14ac:dyDescent="0.3">
      <c r="A195">
        <f t="shared" si="71"/>
        <v>180</v>
      </c>
      <c r="B195" s="2">
        <f t="shared" si="74"/>
        <v>0</v>
      </c>
      <c r="C195" s="2">
        <f t="shared" si="74"/>
        <v>0</v>
      </c>
      <c r="D195" s="2">
        <f t="shared" si="74"/>
        <v>0</v>
      </c>
      <c r="E195" s="2">
        <f t="shared" si="74"/>
        <v>0</v>
      </c>
      <c r="F195" s="2">
        <f t="shared" si="74"/>
        <v>0</v>
      </c>
      <c r="G195" s="2">
        <f t="shared" si="74"/>
        <v>0</v>
      </c>
      <c r="I195">
        <f t="shared" si="72"/>
        <v>180</v>
      </c>
      <c r="J195" s="2">
        <f t="shared" si="75"/>
        <v>0</v>
      </c>
      <c r="K195" s="2">
        <f t="shared" si="75"/>
        <v>0</v>
      </c>
      <c r="L195" s="2">
        <f t="shared" si="75"/>
        <v>0</v>
      </c>
      <c r="M195" s="2">
        <f t="shared" si="75"/>
        <v>0</v>
      </c>
      <c r="N195" s="2">
        <f t="shared" si="75"/>
        <v>0</v>
      </c>
      <c r="O195" s="2">
        <f t="shared" si="75"/>
        <v>0</v>
      </c>
      <c r="Q195">
        <f t="shared" si="73"/>
        <v>360</v>
      </c>
      <c r="R195" s="2">
        <f t="shared" si="76"/>
        <v>0</v>
      </c>
      <c r="S195" s="2">
        <f t="shared" si="76"/>
        <v>0</v>
      </c>
      <c r="T195" s="2">
        <f t="shared" si="76"/>
        <v>0</v>
      </c>
      <c r="U195" s="2">
        <f t="shared" si="76"/>
        <v>0</v>
      </c>
      <c r="V195" s="2">
        <f t="shared" si="76"/>
        <v>0</v>
      </c>
      <c r="W195" s="2">
        <f t="shared" si="76"/>
        <v>0</v>
      </c>
      <c r="Y195">
        <v>1</v>
      </c>
      <c r="Z195" s="6">
        <f t="shared" si="77"/>
        <v>0</v>
      </c>
      <c r="AA195" s="6">
        <f>IF(AA194=0,0,+AA194-($AA$193-$AA$194)/($Z$193-$Z$194)*(Z194-Z195))</f>
        <v>0</v>
      </c>
      <c r="AB195" s="6">
        <f>+IF(AB194=0,0,AB194-($AB$193-$AB$194)/($Z$193-$Z$194)*(Z194-Z195))</f>
        <v>1.1161596399107365E-2</v>
      </c>
      <c r="AC195" s="6">
        <f>IF(AC194=0,0,+AC194-($AC$193-$AC$194)/($Z$193-$Z$194)*(Z194-Z195))</f>
        <v>0</v>
      </c>
      <c r="AD195" s="2">
        <f>IF(AA195&lt;0,0,+AA195*AA93)</f>
        <v>0</v>
      </c>
      <c r="AE195" s="2">
        <f t="shared" ref="AE195:AF195" si="78">IF(AB195&lt;0,0,+AB195*AB93)</f>
        <v>2.7833964280443237</v>
      </c>
      <c r="AF195" s="2">
        <f t="shared" si="78"/>
        <v>0</v>
      </c>
      <c r="AG195" s="2">
        <f>+SUM(AD195:AF195)</f>
        <v>2.7833964280443237</v>
      </c>
      <c r="AH195" s="2">
        <f>+AG195/Y195</f>
        <v>2.7833964280443237</v>
      </c>
    </row>
    <row r="196" spans="1:34" x14ac:dyDescent="0.3">
      <c r="A196">
        <f t="shared" si="71"/>
        <v>270</v>
      </c>
      <c r="B196" s="2">
        <f t="shared" si="74"/>
        <v>0</v>
      </c>
      <c r="C196" s="2">
        <f t="shared" si="74"/>
        <v>0</v>
      </c>
      <c r="D196" s="2">
        <f t="shared" si="74"/>
        <v>0</v>
      </c>
      <c r="E196" s="2">
        <f t="shared" si="74"/>
        <v>0</v>
      </c>
      <c r="F196" s="2">
        <f t="shared" si="74"/>
        <v>0</v>
      </c>
      <c r="G196" s="2">
        <f t="shared" si="74"/>
        <v>0</v>
      </c>
      <c r="I196">
        <f t="shared" si="72"/>
        <v>270</v>
      </c>
      <c r="J196" s="2">
        <f t="shared" si="75"/>
        <v>0</v>
      </c>
      <c r="K196" s="2">
        <f t="shared" si="75"/>
        <v>0</v>
      </c>
      <c r="L196" s="2">
        <f t="shared" si="75"/>
        <v>0</v>
      </c>
      <c r="M196" s="2">
        <f t="shared" si="75"/>
        <v>0</v>
      </c>
      <c r="N196" s="2">
        <f t="shared" si="75"/>
        <v>0</v>
      </c>
      <c r="O196" s="2">
        <f t="shared" si="75"/>
        <v>0</v>
      </c>
      <c r="Q196">
        <f t="shared" si="73"/>
        <v>540</v>
      </c>
      <c r="R196" s="2">
        <f t="shared" si="76"/>
        <v>0</v>
      </c>
      <c r="S196" s="2">
        <f t="shared" si="76"/>
        <v>0</v>
      </c>
      <c r="T196" s="2">
        <f t="shared" si="76"/>
        <v>0</v>
      </c>
      <c r="U196" s="2">
        <f t="shared" si="76"/>
        <v>0</v>
      </c>
      <c r="V196" s="2">
        <f t="shared" si="76"/>
        <v>0</v>
      </c>
      <c r="W196" s="2">
        <f t="shared" si="76"/>
        <v>0</v>
      </c>
      <c r="Y196">
        <v>0.5</v>
      </c>
      <c r="Z196" s="6">
        <f t="shared" si="77"/>
        <v>-0.69314718055994529</v>
      </c>
      <c r="AA196" s="6">
        <f t="shared" ref="AA196:AA197" si="79">IF(AA195=0,0,+AA195-($AA$193-$AA$194)/($Z$193-$Z$194)*(Z195-Z196))</f>
        <v>0</v>
      </c>
      <c r="AB196" s="6">
        <f t="shared" ref="AB196:AB197" si="80">+IF(AB195=0,0,AB195-($AB$193-$AB$194)/($Z$193-$Z$194)*(Z195-Z196))</f>
        <v>-4.5857808642023462E-3</v>
      </c>
      <c r="AC196" s="6">
        <f t="shared" ref="AC196:AC197" si="81">IF(AC195=0,0,+AC195-($AC$193-$AC$194)/($Z$193-$Z$194)*(Z195-Z196))</f>
        <v>0</v>
      </c>
      <c r="AD196" s="2">
        <f t="shared" ref="AD196:AD199" si="82">IF(AA196&lt;0,0,+AA196*AA94)</f>
        <v>0</v>
      </c>
      <c r="AE196" s="2">
        <f t="shared" ref="AE196:AE199" si="83">IF(AB196&lt;0,0,+AB196*AB94)</f>
        <v>0</v>
      </c>
      <c r="AF196" s="2">
        <f t="shared" ref="AF196:AF199" si="84">IF(AC196&lt;0,0,+AC196*AC94)</f>
        <v>0</v>
      </c>
      <c r="AG196" s="2">
        <f t="shared" ref="AG196:AG199" si="85">+SUM(AD196:AF196)</f>
        <v>0</v>
      </c>
      <c r="AH196" s="2">
        <f t="shared" ref="AH196:AH199" si="86">+AG196/Y196</f>
        <v>0</v>
      </c>
    </row>
    <row r="197" spans="1:34" x14ac:dyDescent="0.3">
      <c r="A197">
        <f t="shared" si="71"/>
        <v>360</v>
      </c>
      <c r="B197" s="2">
        <f t="shared" si="74"/>
        <v>0</v>
      </c>
      <c r="C197" s="2">
        <f t="shared" si="74"/>
        <v>0</v>
      </c>
      <c r="D197" s="2">
        <f t="shared" si="74"/>
        <v>0</v>
      </c>
      <c r="E197" s="2">
        <f t="shared" si="74"/>
        <v>0</v>
      </c>
      <c r="F197" s="2">
        <f t="shared" si="74"/>
        <v>0</v>
      </c>
      <c r="G197" s="2">
        <f t="shared" si="74"/>
        <v>0</v>
      </c>
      <c r="I197">
        <f t="shared" si="72"/>
        <v>360</v>
      </c>
      <c r="J197" s="2">
        <f t="shared" si="75"/>
        <v>0</v>
      </c>
      <c r="K197" s="2">
        <f t="shared" si="75"/>
        <v>0</v>
      </c>
      <c r="L197" s="2">
        <f t="shared" si="75"/>
        <v>0</v>
      </c>
      <c r="M197" s="2">
        <f t="shared" si="75"/>
        <v>0</v>
      </c>
      <c r="N197" s="2">
        <f t="shared" si="75"/>
        <v>0</v>
      </c>
      <c r="O197" s="2">
        <f t="shared" si="75"/>
        <v>0</v>
      </c>
      <c r="Q197">
        <f t="shared" si="73"/>
        <v>720</v>
      </c>
      <c r="R197" s="2">
        <f t="shared" si="76"/>
        <v>0</v>
      </c>
      <c r="S197" s="2">
        <f t="shared" si="76"/>
        <v>0</v>
      </c>
      <c r="T197" s="2">
        <f t="shared" si="76"/>
        <v>0</v>
      </c>
      <c r="U197" s="2">
        <f t="shared" si="76"/>
        <v>0</v>
      </c>
      <c r="V197" s="2">
        <f t="shared" si="76"/>
        <v>0</v>
      </c>
      <c r="W197" s="2">
        <f t="shared" si="76"/>
        <v>0</v>
      </c>
      <c r="Y197" s="10">
        <v>0.2</v>
      </c>
      <c r="Z197" s="32">
        <f t="shared" si="77"/>
        <v>-1.6094379124341003</v>
      </c>
      <c r="AA197" s="32">
        <f t="shared" si="79"/>
        <v>0</v>
      </c>
      <c r="AB197" s="32">
        <f t="shared" si="80"/>
        <v>-2.5402681289361916E-2</v>
      </c>
      <c r="AC197" s="32">
        <f t="shared" si="81"/>
        <v>0</v>
      </c>
      <c r="AD197" s="2">
        <f t="shared" si="82"/>
        <v>0</v>
      </c>
      <c r="AE197" s="2">
        <f t="shared" si="83"/>
        <v>0</v>
      </c>
      <c r="AF197" s="2">
        <f t="shared" si="84"/>
        <v>0</v>
      </c>
      <c r="AG197" s="2">
        <f t="shared" si="85"/>
        <v>0</v>
      </c>
      <c r="AH197" s="2">
        <f t="shared" si="86"/>
        <v>0</v>
      </c>
    </row>
    <row r="198" spans="1:34" x14ac:dyDescent="0.3">
      <c r="A198">
        <f t="shared" si="71"/>
        <v>720</v>
      </c>
      <c r="B198" s="2">
        <f t="shared" si="74"/>
        <v>0</v>
      </c>
      <c r="C198" s="2">
        <f t="shared" si="74"/>
        <v>0</v>
      </c>
      <c r="D198" s="2">
        <f t="shared" si="74"/>
        <v>0</v>
      </c>
      <c r="E198" s="2">
        <f t="shared" si="74"/>
        <v>0</v>
      </c>
      <c r="F198" s="2">
        <f t="shared" si="74"/>
        <v>0</v>
      </c>
      <c r="G198" s="2">
        <f t="shared" si="74"/>
        <v>0</v>
      </c>
      <c r="I198">
        <f t="shared" si="72"/>
        <v>720</v>
      </c>
      <c r="J198" s="2">
        <f t="shared" si="75"/>
        <v>0</v>
      </c>
      <c r="K198" s="2">
        <f t="shared" si="75"/>
        <v>0</v>
      </c>
      <c r="L198" s="2">
        <f t="shared" si="75"/>
        <v>0</v>
      </c>
      <c r="M198" s="2">
        <f t="shared" si="75"/>
        <v>0</v>
      </c>
      <c r="N198" s="2">
        <f t="shared" si="75"/>
        <v>0</v>
      </c>
      <c r="O198" s="2">
        <f t="shared" si="75"/>
        <v>0</v>
      </c>
      <c r="Q198">
        <f t="shared" si="73"/>
        <v>1440</v>
      </c>
      <c r="R198" s="2">
        <f t="shared" si="76"/>
        <v>0</v>
      </c>
      <c r="S198" s="2">
        <f t="shared" si="76"/>
        <v>0</v>
      </c>
      <c r="T198" s="2">
        <f t="shared" si="76"/>
        <v>0</v>
      </c>
      <c r="U198" s="2">
        <f t="shared" si="76"/>
        <v>0</v>
      </c>
      <c r="V198" s="2">
        <f t="shared" si="76"/>
        <v>0</v>
      </c>
      <c r="W198" s="2">
        <f t="shared" si="76"/>
        <v>0</v>
      </c>
      <c r="Y198" s="10">
        <v>0.1</v>
      </c>
      <c r="Z198" s="32">
        <f t="shared" si="77"/>
        <v>-2.3025850929940455</v>
      </c>
      <c r="AA198" s="32">
        <f>IF(AA197=0,0,+AA197-($AA$193-$AA$194)/($Z$193-$Z$194)*(Z197-Z198))</f>
        <v>0</v>
      </c>
      <c r="AB198" s="32">
        <f>+IF(AB197=0,0,AB197-($AB$193-$AB$194)/($Z$193-$Z$194)*(Z197-Z198))</f>
        <v>-4.115005855267162E-2</v>
      </c>
      <c r="AC198" s="32">
        <f>IF(AC197=0,0,+AC197-($AC$193-$AC$194)/($Z$193-$Z$194)*(Z197-Z198))</f>
        <v>0</v>
      </c>
      <c r="AD198" s="2">
        <f t="shared" si="82"/>
        <v>0</v>
      </c>
      <c r="AE198" s="2">
        <f t="shared" si="83"/>
        <v>0</v>
      </c>
      <c r="AF198" s="2">
        <f t="shared" si="84"/>
        <v>0</v>
      </c>
      <c r="AG198" s="2">
        <f t="shared" si="85"/>
        <v>0</v>
      </c>
      <c r="AH198" s="2">
        <f t="shared" si="86"/>
        <v>0</v>
      </c>
    </row>
    <row r="199" spans="1:34" x14ac:dyDescent="0.3">
      <c r="A199" s="9">
        <f t="shared" si="71"/>
        <v>1080</v>
      </c>
      <c r="B199" s="14">
        <f t="shared" ref="B199:G199" si="87">+IF(B107&gt;$B139,B107-$B139,0)</f>
        <v>0</v>
      </c>
      <c r="C199" s="14">
        <f t="shared" si="87"/>
        <v>0</v>
      </c>
      <c r="D199" s="14">
        <f t="shared" si="87"/>
        <v>0</v>
      </c>
      <c r="E199" s="14">
        <f t="shared" si="87"/>
        <v>0</v>
      </c>
      <c r="F199" s="14">
        <f t="shared" si="87"/>
        <v>0</v>
      </c>
      <c r="G199" s="14">
        <f t="shared" si="87"/>
        <v>0</v>
      </c>
      <c r="I199" s="9">
        <f t="shared" si="72"/>
        <v>1080</v>
      </c>
      <c r="J199" s="14">
        <f t="shared" ref="J199:O199" si="88">+IF(J107&gt;$J139,J107-$J139,0)</f>
        <v>0</v>
      </c>
      <c r="K199" s="14">
        <f t="shared" si="88"/>
        <v>0</v>
      </c>
      <c r="L199" s="14">
        <f t="shared" si="88"/>
        <v>0</v>
      </c>
      <c r="M199" s="14">
        <f t="shared" si="88"/>
        <v>0</v>
      </c>
      <c r="N199" s="14">
        <f t="shared" si="88"/>
        <v>0</v>
      </c>
      <c r="O199" s="14">
        <f t="shared" si="88"/>
        <v>0</v>
      </c>
      <c r="Q199" s="9">
        <f t="shared" si="73"/>
        <v>2160</v>
      </c>
      <c r="R199" s="14">
        <f t="shared" ref="R199:W199" si="89">+IF(R107&gt;$R139,R107-$R139,0)</f>
        <v>0</v>
      </c>
      <c r="S199" s="14">
        <f t="shared" si="89"/>
        <v>0</v>
      </c>
      <c r="T199" s="14">
        <f t="shared" si="89"/>
        <v>0</v>
      </c>
      <c r="U199" s="14">
        <f t="shared" si="89"/>
        <v>0</v>
      </c>
      <c r="V199" s="14">
        <f t="shared" si="89"/>
        <v>0</v>
      </c>
      <c r="W199" s="14">
        <f t="shared" si="89"/>
        <v>0</v>
      </c>
      <c r="Y199" s="38">
        <v>0.05</v>
      </c>
      <c r="Z199" s="17">
        <f t="shared" si="77"/>
        <v>-2.9957322735539909</v>
      </c>
      <c r="AA199" s="17">
        <f>IF(AA198=0,0,+AA198-($AA$193-$AA$194)/($Z$193-$Z$194)*(Z198-Z199))</f>
        <v>0</v>
      </c>
      <c r="AB199" s="17">
        <f>+IF(AB198=0,0,AB198-($AB$193-$AB$194)/($Z$193-$Z$194)*(Z198-Z199))</f>
        <v>-5.6897435815981334E-2</v>
      </c>
      <c r="AC199" s="17">
        <f>IF(AC198=0,0,+AC198-($AC$193-$AC$194)/($Z$193-$Z$194)*(Z198-Z199))</f>
        <v>0</v>
      </c>
      <c r="AD199" s="14">
        <f t="shared" si="82"/>
        <v>0</v>
      </c>
      <c r="AE199" s="14">
        <f t="shared" si="83"/>
        <v>0</v>
      </c>
      <c r="AF199" s="14">
        <f t="shared" si="84"/>
        <v>0</v>
      </c>
      <c r="AG199" s="14">
        <f t="shared" si="85"/>
        <v>0</v>
      </c>
      <c r="AH199" s="14">
        <f t="shared" si="86"/>
        <v>0</v>
      </c>
    </row>
    <row r="200" spans="1:34" x14ac:dyDescent="0.3">
      <c r="A200" s="3" t="s">
        <v>40</v>
      </c>
      <c r="B200" s="6">
        <f>+SUM(B179:B199)</f>
        <v>0</v>
      </c>
      <c r="C200" s="6">
        <f t="shared" ref="C200:G200" si="90">+SUM(C179:C199)</f>
        <v>0</v>
      </c>
      <c r="D200" s="6">
        <f t="shared" si="90"/>
        <v>0</v>
      </c>
      <c r="E200" s="6">
        <f t="shared" si="90"/>
        <v>0.2534774999999998</v>
      </c>
      <c r="F200" s="6">
        <f t="shared" si="90"/>
        <v>0.72782999999999909</v>
      </c>
      <c r="G200" s="6">
        <f t="shared" si="90"/>
        <v>1.4870024999999991</v>
      </c>
      <c r="I200" s="3" t="s">
        <v>40</v>
      </c>
      <c r="J200" s="6">
        <f>+SUM(J179:J199)</f>
        <v>9.5862299999999969</v>
      </c>
      <c r="K200" s="6">
        <f t="shared" ref="K200" si="91">+SUM(K179:K199)</f>
        <v>26.576459999999997</v>
      </c>
      <c r="L200" s="6">
        <f t="shared" ref="L200" si="92">+SUM(L179:L199)</f>
        <v>40.647149999999982</v>
      </c>
      <c r="M200" s="6">
        <f t="shared" ref="M200" si="93">+SUM(M179:M199)</f>
        <v>58.233869999999996</v>
      </c>
      <c r="N200" s="6">
        <f t="shared" ref="N200" si="94">+SUM(N179:N199)</f>
        <v>82.851659999999981</v>
      </c>
      <c r="O200" s="6">
        <f t="shared" ref="O200" si="95">+SUM(O179:O199)</f>
        <v>105.13314</v>
      </c>
      <c r="Q200" s="3" t="s">
        <v>40</v>
      </c>
      <c r="R200" s="6">
        <f>+SUM(R179:R199)</f>
        <v>0</v>
      </c>
      <c r="S200" s="6">
        <f t="shared" ref="S200" si="96">+SUM(S179:S199)</f>
        <v>0</v>
      </c>
      <c r="T200" s="6">
        <f t="shared" ref="T200" si="97">+SUM(T179:T199)</f>
        <v>4.0799999999999947E-2</v>
      </c>
      <c r="U200" s="6">
        <f t="shared" ref="U200" si="98">+SUM(U179:U199)</f>
        <v>0.69203999999999954</v>
      </c>
      <c r="V200" s="6">
        <f t="shared" ref="V200" si="99">+SUM(V179:V199)</f>
        <v>2.0080799999999996</v>
      </c>
      <c r="W200" s="6">
        <f t="shared" ref="W200" si="100">+SUM(W179:W199)</f>
        <v>3.5924400000000016</v>
      </c>
      <c r="AG200" s="2"/>
      <c r="AH200" s="2"/>
    </row>
    <row r="201" spans="1:34" x14ac:dyDescent="0.3">
      <c r="A201" s="16" t="s">
        <v>41</v>
      </c>
      <c r="B201" s="17">
        <f>+B200/B177</f>
        <v>0</v>
      </c>
      <c r="C201" s="17">
        <f t="shared" ref="C201:G201" si="101">+C200/C177</f>
        <v>0</v>
      </c>
      <c r="D201" s="17">
        <f t="shared" si="101"/>
        <v>0</v>
      </c>
      <c r="E201" s="17">
        <f t="shared" si="101"/>
        <v>1.2673874999999991E-2</v>
      </c>
      <c r="F201" s="17">
        <f t="shared" si="101"/>
        <v>1.4556599999999982E-2</v>
      </c>
      <c r="G201" s="17">
        <f t="shared" si="101"/>
        <v>1.4870024999999992E-2</v>
      </c>
      <c r="I201" s="16" t="s">
        <v>41</v>
      </c>
      <c r="J201" s="17">
        <f>+J200/J177</f>
        <v>4.7931149999999985</v>
      </c>
      <c r="K201" s="17">
        <f t="shared" ref="K201" si="102">+K200/K177</f>
        <v>5.3152919999999995</v>
      </c>
      <c r="L201" s="17">
        <f t="shared" ref="L201" si="103">+L200/L177</f>
        <v>4.0647149999999979</v>
      </c>
      <c r="M201" s="17">
        <f t="shared" ref="M201" si="104">+M200/M177</f>
        <v>2.9116934999999997</v>
      </c>
      <c r="N201" s="17">
        <f t="shared" ref="N201" si="105">+N200/N177</f>
        <v>1.6570331999999997</v>
      </c>
      <c r="O201" s="17">
        <f t="shared" ref="O201" si="106">+O200/O177</f>
        <v>1.0513314</v>
      </c>
      <c r="Q201" s="16" t="s">
        <v>41</v>
      </c>
      <c r="R201" s="17">
        <f>+R200/R177</f>
        <v>0</v>
      </c>
      <c r="S201" s="17">
        <f t="shared" ref="S201" si="107">+S200/S177</f>
        <v>0</v>
      </c>
      <c r="T201" s="17">
        <f t="shared" ref="T201" si="108">+T200/T177</f>
        <v>4.0799999999999951E-3</v>
      </c>
      <c r="U201" s="17">
        <f t="shared" ref="U201" si="109">+U200/U177</f>
        <v>3.460199999999998E-2</v>
      </c>
      <c r="V201" s="17">
        <f t="shared" ref="V201" si="110">+V200/V177</f>
        <v>4.0161599999999992E-2</v>
      </c>
      <c r="W201" s="17">
        <f t="shared" ref="W201" si="111">+W200/W177</f>
        <v>3.5924400000000016E-2</v>
      </c>
    </row>
    <row r="202" spans="1:34" x14ac:dyDescent="0.3">
      <c r="B202" s="6">
        <f t="shared" ref="B202:G202" si="112">+B200/B108</f>
        <v>0</v>
      </c>
      <c r="C202" s="6">
        <f t="shared" si="112"/>
        <v>0</v>
      </c>
      <c r="D202" s="6">
        <f t="shared" si="112"/>
        <v>0</v>
      </c>
      <c r="E202" s="6">
        <f t="shared" si="112"/>
        <v>1.5025900327165992E-3</v>
      </c>
      <c r="F202" s="6">
        <f t="shared" si="112"/>
        <v>3.6090525409233805E-3</v>
      </c>
      <c r="G202" s="6">
        <f t="shared" si="112"/>
        <v>6.5506440741455669E-3</v>
      </c>
      <c r="J202" s="6">
        <f t="shared" ref="J202:O202" si="113">+J200/J108</f>
        <v>2.6908973662417075E-2</v>
      </c>
      <c r="K202" s="6">
        <f t="shared" si="113"/>
        <v>5.5090717019970814E-2</v>
      </c>
      <c r="L202" s="6">
        <f t="shared" si="113"/>
        <v>6.9963495084268024E-2</v>
      </c>
      <c r="M202" s="6">
        <f t="shared" si="113"/>
        <v>8.6301183170611043E-2</v>
      </c>
      <c r="N202" s="6">
        <f t="shared" si="113"/>
        <v>0.10270804791047371</v>
      </c>
      <c r="O202" s="6">
        <f t="shared" si="113"/>
        <v>0.11578490630266537</v>
      </c>
      <c r="R202" s="6">
        <f t="shared" ref="R202:W202" si="114">+R200/R108</f>
        <v>0</v>
      </c>
      <c r="S202" s="6">
        <f t="shared" si="114"/>
        <v>0</v>
      </c>
      <c r="T202" s="6">
        <f t="shared" si="114"/>
        <v>1.3460095764622498E-4</v>
      </c>
      <c r="U202" s="6">
        <f t="shared" si="114"/>
        <v>1.9657074546021096E-3</v>
      </c>
      <c r="V202" s="6">
        <f t="shared" si="114"/>
        <v>4.7712355909198369E-3</v>
      </c>
      <c r="W202" s="6">
        <f t="shared" si="114"/>
        <v>7.5831286899265627E-3</v>
      </c>
    </row>
    <row r="204" spans="1:34" x14ac:dyDescent="0.3">
      <c r="A204" s="7" t="s">
        <v>48</v>
      </c>
    </row>
    <row r="206" spans="1:34" x14ac:dyDescent="0.3">
      <c r="A206" s="7" t="s">
        <v>28</v>
      </c>
      <c r="I206" s="7" t="s">
        <v>29</v>
      </c>
      <c r="Q206" s="7" t="s">
        <v>30</v>
      </c>
    </row>
    <row r="207" spans="1:34" x14ac:dyDescent="0.3">
      <c r="B207">
        <f>+LN(B209)</f>
        <v>0.69314718055994529</v>
      </c>
      <c r="C207">
        <f t="shared" ref="C207:G207" si="115">+LN(C209)</f>
        <v>1.6094379124341003</v>
      </c>
      <c r="D207">
        <f t="shared" si="115"/>
        <v>2.3025850929940459</v>
      </c>
      <c r="E207">
        <f t="shared" si="115"/>
        <v>2.9957322735539909</v>
      </c>
      <c r="F207">
        <f t="shared" si="115"/>
        <v>3.912023005428146</v>
      </c>
      <c r="G207">
        <f t="shared" si="115"/>
        <v>4.6051701859880918</v>
      </c>
    </row>
    <row r="208" spans="1:34" x14ac:dyDescent="0.3">
      <c r="A208" s="115" t="s">
        <v>16</v>
      </c>
      <c r="B208" s="118" t="s">
        <v>60</v>
      </c>
      <c r="C208" s="118"/>
      <c r="D208" s="118"/>
      <c r="E208" s="118"/>
      <c r="F208" s="118"/>
      <c r="G208" s="118"/>
      <c r="I208" s="115" t="s">
        <v>16</v>
      </c>
      <c r="J208" s="118" t="s">
        <v>17</v>
      </c>
      <c r="K208" s="118"/>
      <c r="L208" s="118"/>
      <c r="M208" s="118"/>
      <c r="N208" s="118"/>
      <c r="O208" s="118"/>
      <c r="Q208" s="115" t="s">
        <v>16</v>
      </c>
      <c r="R208" s="118" t="s">
        <v>17</v>
      </c>
      <c r="S208" s="118"/>
      <c r="T208" s="118"/>
      <c r="U208" s="118"/>
      <c r="V208" s="118"/>
      <c r="W208" s="118"/>
    </row>
    <row r="209" spans="1:34" x14ac:dyDescent="0.3">
      <c r="A209" s="116"/>
      <c r="B209" s="10">
        <v>2</v>
      </c>
      <c r="C209" s="10">
        <v>5</v>
      </c>
      <c r="D209" s="10">
        <v>10</v>
      </c>
      <c r="E209" s="10">
        <v>20</v>
      </c>
      <c r="F209" s="10">
        <v>50</v>
      </c>
      <c r="G209" s="10">
        <v>100</v>
      </c>
      <c r="I209" s="116"/>
      <c r="J209" s="10">
        <v>2</v>
      </c>
      <c r="K209" s="10">
        <v>5</v>
      </c>
      <c r="L209" s="10">
        <v>10</v>
      </c>
      <c r="M209" s="10">
        <v>20</v>
      </c>
      <c r="N209" s="10">
        <v>50</v>
      </c>
      <c r="O209" s="10">
        <v>100</v>
      </c>
      <c r="Q209" s="116"/>
      <c r="R209" s="10">
        <v>2</v>
      </c>
      <c r="S209" s="10">
        <v>5</v>
      </c>
      <c r="T209" s="10">
        <v>10</v>
      </c>
      <c r="U209" s="10">
        <v>20</v>
      </c>
      <c r="V209" s="10">
        <v>50</v>
      </c>
      <c r="W209" s="10">
        <v>100</v>
      </c>
    </row>
    <row r="210" spans="1:34" x14ac:dyDescent="0.3">
      <c r="A210" s="117"/>
      <c r="B210" s="134" t="s">
        <v>61</v>
      </c>
      <c r="C210" s="134"/>
      <c r="D210" s="134"/>
      <c r="E210" s="134"/>
      <c r="F210" s="134"/>
      <c r="G210" s="134"/>
      <c r="I210" s="117"/>
      <c r="J210" s="134" t="s">
        <v>61</v>
      </c>
      <c r="K210" s="134"/>
      <c r="L210" s="134"/>
      <c r="M210" s="134"/>
      <c r="N210" s="134"/>
      <c r="O210" s="134"/>
      <c r="Q210" s="117"/>
      <c r="R210" s="134" t="s">
        <v>61</v>
      </c>
      <c r="S210" s="134"/>
      <c r="T210" s="134"/>
      <c r="U210" s="134"/>
      <c r="V210" s="134"/>
      <c r="W210" s="134"/>
    </row>
    <row r="211" spans="1:34" x14ac:dyDescent="0.3">
      <c r="A211">
        <f>+A179</f>
        <v>1.25</v>
      </c>
      <c r="B211" s="2">
        <f t="shared" ref="B211:G220" si="116">+IF(B87-B179&gt;$B149,B87-$B149-B179,0)</f>
        <v>0.86975249999999971</v>
      </c>
      <c r="C211" s="2">
        <f t="shared" si="116"/>
        <v>1.3168724999999999</v>
      </c>
      <c r="D211" s="2">
        <f t="shared" si="116"/>
        <v>1.6289249999999997</v>
      </c>
      <c r="E211" s="2">
        <f t="shared" si="116"/>
        <v>1.6875</v>
      </c>
      <c r="F211" s="2">
        <f t="shared" si="116"/>
        <v>1.6875</v>
      </c>
      <c r="G211" s="2">
        <f t="shared" si="116"/>
        <v>1.6875</v>
      </c>
      <c r="I211">
        <f>+I179</f>
        <v>1.25</v>
      </c>
      <c r="J211" s="2">
        <f t="shared" ref="J211:O220" si="117">+IF(J87-J179&gt;$J149,J87-$J149-J179,0)</f>
        <v>1.6875</v>
      </c>
      <c r="K211" s="2">
        <f t="shared" si="117"/>
        <v>1.6875</v>
      </c>
      <c r="L211" s="2">
        <f t="shared" si="117"/>
        <v>1.6875</v>
      </c>
      <c r="M211" s="2">
        <f t="shared" si="117"/>
        <v>1.6875</v>
      </c>
      <c r="N211" s="2">
        <f t="shared" si="117"/>
        <v>1.6875</v>
      </c>
      <c r="O211" s="2">
        <f t="shared" si="117"/>
        <v>1.6875</v>
      </c>
      <c r="Q211">
        <f>+Q179</f>
        <v>2.5</v>
      </c>
      <c r="R211" s="2">
        <f t="shared" ref="R211:W220" si="118">+IF(R87-R179&gt;$R149,R87-$R149-R179,0)</f>
        <v>1.8314400000000002</v>
      </c>
      <c r="S211" s="2">
        <f t="shared" si="118"/>
        <v>2.7645599999999995</v>
      </c>
      <c r="T211" s="2">
        <f t="shared" si="118"/>
        <v>3.375</v>
      </c>
      <c r="U211" s="2">
        <f t="shared" si="118"/>
        <v>3.375</v>
      </c>
      <c r="V211" s="2">
        <f t="shared" si="118"/>
        <v>3.375</v>
      </c>
      <c r="W211" s="2">
        <f t="shared" si="118"/>
        <v>3.375</v>
      </c>
    </row>
    <row r="212" spans="1:34" x14ac:dyDescent="0.3">
      <c r="A212">
        <f t="shared" ref="A212:A231" si="119">+A180</f>
        <v>2.5</v>
      </c>
      <c r="B212" s="2">
        <f t="shared" si="116"/>
        <v>1.32033</v>
      </c>
      <c r="C212" s="2">
        <f t="shared" si="116"/>
        <v>1.9816950000000002</v>
      </c>
      <c r="D212" s="2">
        <f t="shared" si="116"/>
        <v>2.4381299999999997</v>
      </c>
      <c r="E212" s="2">
        <f t="shared" si="116"/>
        <v>2.8573049999999993</v>
      </c>
      <c r="F212" s="2">
        <f t="shared" si="116"/>
        <v>3.375</v>
      </c>
      <c r="G212" s="2">
        <f t="shared" si="116"/>
        <v>3.375</v>
      </c>
      <c r="I212">
        <f t="shared" ref="I212:I231" si="120">+I180</f>
        <v>2.5</v>
      </c>
      <c r="J212" s="2">
        <f t="shared" si="117"/>
        <v>3.375</v>
      </c>
      <c r="K212" s="2">
        <f t="shared" si="117"/>
        <v>3.375</v>
      </c>
      <c r="L212" s="2">
        <f t="shared" si="117"/>
        <v>3.375</v>
      </c>
      <c r="M212" s="2">
        <f t="shared" si="117"/>
        <v>3.375</v>
      </c>
      <c r="N212" s="2">
        <f t="shared" si="117"/>
        <v>3.375</v>
      </c>
      <c r="O212" s="2">
        <f t="shared" si="117"/>
        <v>3.375</v>
      </c>
      <c r="Q212">
        <f t="shared" ref="Q212:Q231" si="121">+Q180</f>
        <v>5</v>
      </c>
      <c r="R212" s="2">
        <f t="shared" si="118"/>
        <v>2.7880799999999999</v>
      </c>
      <c r="S212" s="2">
        <f t="shared" si="118"/>
        <v>4.1683199999999987</v>
      </c>
      <c r="T212" s="2">
        <f t="shared" si="118"/>
        <v>5.1208800000000014</v>
      </c>
      <c r="U212" s="2">
        <f t="shared" si="118"/>
        <v>5.9956800000000001</v>
      </c>
      <c r="V212" s="2">
        <f t="shared" si="118"/>
        <v>6.75</v>
      </c>
      <c r="W212" s="2">
        <f t="shared" si="118"/>
        <v>6.75</v>
      </c>
    </row>
    <row r="213" spans="1:34" x14ac:dyDescent="0.3">
      <c r="A213">
        <f t="shared" si="119"/>
        <v>3.75</v>
      </c>
      <c r="B213" s="2">
        <f t="shared" si="116"/>
        <v>1.4774849999999997</v>
      </c>
      <c r="C213" s="2">
        <f t="shared" si="116"/>
        <v>2.2739174999999996</v>
      </c>
      <c r="D213" s="2">
        <f t="shared" si="116"/>
        <v>2.8048725000000001</v>
      </c>
      <c r="E213" s="2">
        <f t="shared" si="116"/>
        <v>3.3218550000000002</v>
      </c>
      <c r="F213" s="2">
        <f t="shared" si="116"/>
        <v>3.9645899999999994</v>
      </c>
      <c r="G213" s="2">
        <f t="shared" si="116"/>
        <v>4.4536274999999996</v>
      </c>
      <c r="I213">
        <f t="shared" si="120"/>
        <v>3.75</v>
      </c>
      <c r="J213" s="2">
        <f t="shared" si="117"/>
        <v>5.0625</v>
      </c>
      <c r="K213" s="2">
        <f t="shared" si="117"/>
        <v>5.0625</v>
      </c>
      <c r="L213" s="2">
        <f t="shared" si="117"/>
        <v>5.0625</v>
      </c>
      <c r="M213" s="2">
        <f t="shared" si="117"/>
        <v>5.0625</v>
      </c>
      <c r="N213" s="2">
        <f t="shared" si="117"/>
        <v>5.0625</v>
      </c>
      <c r="O213" s="2">
        <f t="shared" si="117"/>
        <v>5.0625</v>
      </c>
      <c r="Q213">
        <f t="shared" si="121"/>
        <v>7.5</v>
      </c>
      <c r="R213" s="2">
        <f t="shared" si="118"/>
        <v>3.1323600000000003</v>
      </c>
      <c r="S213" s="2">
        <f t="shared" si="118"/>
        <v>4.7944800000000001</v>
      </c>
      <c r="T213" s="2">
        <f t="shared" si="118"/>
        <v>5.9025599999999994</v>
      </c>
      <c r="U213" s="2">
        <f t="shared" si="118"/>
        <v>6.9814799999999995</v>
      </c>
      <c r="V213" s="2">
        <f t="shared" si="118"/>
        <v>8.3228399999999993</v>
      </c>
      <c r="W213" s="2">
        <f t="shared" si="118"/>
        <v>9.3434400000000011</v>
      </c>
    </row>
    <row r="214" spans="1:34" x14ac:dyDescent="0.3">
      <c r="A214">
        <f t="shared" si="119"/>
        <v>5</v>
      </c>
      <c r="B214" s="2">
        <f t="shared" si="116"/>
        <v>1.5414899999999996</v>
      </c>
      <c r="C214" s="2">
        <f t="shared" si="116"/>
        <v>2.4729899999999998</v>
      </c>
      <c r="D214" s="2">
        <f t="shared" si="116"/>
        <v>3.0877799999999995</v>
      </c>
      <c r="E214" s="2">
        <f t="shared" si="116"/>
        <v>3.6839400000000007</v>
      </c>
      <c r="F214" s="2">
        <f t="shared" si="116"/>
        <v>4.4291400000000003</v>
      </c>
      <c r="G214" s="2">
        <f t="shared" si="116"/>
        <v>4.9880399999999998</v>
      </c>
      <c r="I214">
        <f t="shared" si="120"/>
        <v>5</v>
      </c>
      <c r="J214" s="2">
        <f t="shared" si="117"/>
        <v>6.75</v>
      </c>
      <c r="K214" s="2">
        <f t="shared" si="117"/>
        <v>6.75</v>
      </c>
      <c r="L214" s="2">
        <f t="shared" si="117"/>
        <v>6.75</v>
      </c>
      <c r="M214" s="2">
        <f t="shared" si="117"/>
        <v>6.75</v>
      </c>
      <c r="N214" s="2">
        <f t="shared" si="117"/>
        <v>6.75</v>
      </c>
      <c r="O214" s="2">
        <f t="shared" si="117"/>
        <v>6.75</v>
      </c>
      <c r="Q214">
        <f t="shared" si="121"/>
        <v>10</v>
      </c>
      <c r="R214" s="2">
        <f t="shared" si="118"/>
        <v>3.2822399999999998</v>
      </c>
      <c r="S214" s="2">
        <f t="shared" si="118"/>
        <v>5.2262399999999998</v>
      </c>
      <c r="T214" s="2">
        <f t="shared" si="118"/>
        <v>6.5092800000000004</v>
      </c>
      <c r="U214" s="2">
        <f t="shared" si="118"/>
        <v>7.7534399999999994</v>
      </c>
      <c r="V214" s="2">
        <f t="shared" si="118"/>
        <v>9.3086399999999987</v>
      </c>
      <c r="W214" s="2">
        <f t="shared" si="118"/>
        <v>10.47504</v>
      </c>
    </row>
    <row r="215" spans="1:34" x14ac:dyDescent="0.3">
      <c r="A215">
        <f t="shared" si="119"/>
        <v>7.5</v>
      </c>
      <c r="B215" s="2">
        <f t="shared" si="116"/>
        <v>1.5577199999999993</v>
      </c>
      <c r="C215" s="2">
        <f t="shared" si="116"/>
        <v>2.6755199999999997</v>
      </c>
      <c r="D215" s="2">
        <f t="shared" si="116"/>
        <v>3.4020899999999994</v>
      </c>
      <c r="E215" s="2">
        <f t="shared" si="116"/>
        <v>4.12866</v>
      </c>
      <c r="F215" s="2">
        <f t="shared" si="116"/>
        <v>5.0787899999999988</v>
      </c>
      <c r="G215" s="2">
        <f t="shared" si="116"/>
        <v>5.8053599999999994</v>
      </c>
      <c r="I215">
        <f t="shared" si="120"/>
        <v>7.5</v>
      </c>
      <c r="J215" s="2">
        <f t="shared" si="117"/>
        <v>9.6058799999999973</v>
      </c>
      <c r="K215" s="2">
        <f t="shared" si="117"/>
        <v>10.125</v>
      </c>
      <c r="L215" s="2">
        <f t="shared" si="117"/>
        <v>10.125</v>
      </c>
      <c r="M215" s="2">
        <f t="shared" si="117"/>
        <v>10.125</v>
      </c>
      <c r="N215" s="2">
        <f t="shared" si="117"/>
        <v>10.125</v>
      </c>
      <c r="O215" s="2">
        <f t="shared" si="117"/>
        <v>10.125</v>
      </c>
      <c r="Q215">
        <f t="shared" si="121"/>
        <v>15</v>
      </c>
      <c r="R215" s="2">
        <f t="shared" si="118"/>
        <v>3.3487200000000001</v>
      </c>
      <c r="S215" s="2">
        <f t="shared" si="118"/>
        <v>5.681519999999999</v>
      </c>
      <c r="T215" s="2">
        <f t="shared" si="118"/>
        <v>7.1978399999999993</v>
      </c>
      <c r="U215" s="2">
        <f t="shared" si="118"/>
        <v>8.7141599999999997</v>
      </c>
      <c r="V215" s="2">
        <f t="shared" si="118"/>
        <v>10.697039999999999</v>
      </c>
      <c r="W215" s="2">
        <f t="shared" si="118"/>
        <v>12.213359999999994</v>
      </c>
    </row>
    <row r="216" spans="1:34" x14ac:dyDescent="0.3">
      <c r="A216">
        <f t="shared" si="119"/>
        <v>10</v>
      </c>
      <c r="B216" s="2">
        <f t="shared" si="116"/>
        <v>1.44354</v>
      </c>
      <c r="C216" s="2">
        <f t="shared" si="116"/>
        <v>2.6731199999999999</v>
      </c>
      <c r="D216" s="2">
        <f t="shared" si="116"/>
        <v>3.5300999999999991</v>
      </c>
      <c r="E216" s="2">
        <f t="shared" si="116"/>
        <v>4.3498199999999985</v>
      </c>
      <c r="F216" s="2">
        <f t="shared" si="116"/>
        <v>5.4676199999999993</v>
      </c>
      <c r="G216" s="2">
        <f t="shared" si="116"/>
        <v>6.3245999999999993</v>
      </c>
      <c r="I216">
        <f t="shared" si="120"/>
        <v>10</v>
      </c>
      <c r="J216" s="2">
        <f t="shared" si="117"/>
        <v>10.27416</v>
      </c>
      <c r="K216" s="2">
        <f t="shared" si="117"/>
        <v>13.5</v>
      </c>
      <c r="L216" s="2">
        <f t="shared" si="117"/>
        <v>13.5</v>
      </c>
      <c r="M216" s="2">
        <f t="shared" si="117"/>
        <v>13.5</v>
      </c>
      <c r="N216" s="2">
        <f t="shared" si="117"/>
        <v>13.5</v>
      </c>
      <c r="O216" s="2">
        <f t="shared" si="117"/>
        <v>13.5</v>
      </c>
      <c r="Q216">
        <f t="shared" si="121"/>
        <v>20</v>
      </c>
      <c r="R216" s="2">
        <f t="shared" si="118"/>
        <v>3.1430400000000001</v>
      </c>
      <c r="S216" s="2">
        <f t="shared" si="118"/>
        <v>5.7091199999999986</v>
      </c>
      <c r="T216" s="2">
        <f t="shared" si="118"/>
        <v>7.4975999999999985</v>
      </c>
      <c r="U216" s="2">
        <f t="shared" si="118"/>
        <v>9.2083200000000005</v>
      </c>
      <c r="V216" s="2">
        <f t="shared" si="118"/>
        <v>11.541119999999999</v>
      </c>
      <c r="W216" s="2">
        <f t="shared" si="118"/>
        <v>13.329600000000003</v>
      </c>
    </row>
    <row r="217" spans="1:34" x14ac:dyDescent="0.3">
      <c r="A217">
        <f t="shared" si="119"/>
        <v>15</v>
      </c>
      <c r="B217" s="2">
        <f t="shared" si="116"/>
        <v>1.0475100000000004</v>
      </c>
      <c r="C217" s="2">
        <f t="shared" si="116"/>
        <v>2.4447600000000005</v>
      </c>
      <c r="D217" s="2">
        <f t="shared" si="116"/>
        <v>3.3948899999999993</v>
      </c>
      <c r="E217" s="2">
        <f t="shared" si="116"/>
        <v>4.4009099999999997</v>
      </c>
      <c r="F217" s="2">
        <f t="shared" si="116"/>
        <v>5.7422699999999995</v>
      </c>
      <c r="G217" s="2">
        <f t="shared" si="116"/>
        <v>6.748289999999999</v>
      </c>
      <c r="I217">
        <f t="shared" si="120"/>
        <v>15</v>
      </c>
      <c r="J217" s="2">
        <f t="shared" si="117"/>
        <v>10.940040000000002</v>
      </c>
      <c r="K217" s="2">
        <f t="shared" si="117"/>
        <v>16.529040000000002</v>
      </c>
      <c r="L217" s="2">
        <f t="shared" si="117"/>
        <v>20.25</v>
      </c>
      <c r="M217" s="2">
        <f t="shared" si="117"/>
        <v>20.25</v>
      </c>
      <c r="N217" s="2">
        <f t="shared" si="117"/>
        <v>20.25</v>
      </c>
      <c r="O217" s="2">
        <f t="shared" si="117"/>
        <v>20.25</v>
      </c>
      <c r="Q217">
        <f t="shared" si="121"/>
        <v>30</v>
      </c>
      <c r="R217" s="2">
        <f t="shared" si="118"/>
        <v>2.3817599999999999</v>
      </c>
      <c r="S217" s="2">
        <f t="shared" si="118"/>
        <v>5.2977600000000002</v>
      </c>
      <c r="T217" s="2">
        <f t="shared" si="118"/>
        <v>7.28064</v>
      </c>
      <c r="U217" s="2">
        <f t="shared" si="118"/>
        <v>9.3801599999999983</v>
      </c>
      <c r="V217" s="2">
        <f t="shared" si="118"/>
        <v>12.17952</v>
      </c>
      <c r="W217" s="2">
        <f t="shared" si="118"/>
        <v>14.279040000000002</v>
      </c>
    </row>
    <row r="218" spans="1:34" x14ac:dyDescent="0.3">
      <c r="A218">
        <f t="shared" si="119"/>
        <v>22.5</v>
      </c>
      <c r="B218" s="2">
        <f t="shared" si="116"/>
        <v>0.31373999999999924</v>
      </c>
      <c r="C218" s="2">
        <f t="shared" si="116"/>
        <v>1.7389349999999988</v>
      </c>
      <c r="D218" s="2">
        <f t="shared" si="116"/>
        <v>2.8287899999999988</v>
      </c>
      <c r="E218" s="2">
        <f t="shared" si="116"/>
        <v>3.9186450000000006</v>
      </c>
      <c r="F218" s="2">
        <f t="shared" si="116"/>
        <v>5.4276749999999989</v>
      </c>
      <c r="G218" s="2">
        <f t="shared" si="116"/>
        <v>6.6013649999999995</v>
      </c>
      <c r="I218">
        <f t="shared" si="120"/>
        <v>22.5</v>
      </c>
      <c r="J218" s="2">
        <f t="shared" si="117"/>
        <v>11.379959999999997</v>
      </c>
      <c r="K218" s="2">
        <f t="shared" si="117"/>
        <v>17.080739999999995</v>
      </c>
      <c r="L218" s="2">
        <f t="shared" si="117"/>
        <v>21.440159999999995</v>
      </c>
      <c r="M218" s="2">
        <f t="shared" si="117"/>
        <v>25.799580000000002</v>
      </c>
      <c r="N218" s="2">
        <f t="shared" si="117"/>
        <v>30.375</v>
      </c>
      <c r="O218" s="2">
        <f t="shared" si="117"/>
        <v>30.375</v>
      </c>
      <c r="Q218">
        <f t="shared" si="121"/>
        <v>45</v>
      </c>
      <c r="R218" s="2">
        <f t="shared" si="118"/>
        <v>0.94824000000000019</v>
      </c>
      <c r="S218" s="2">
        <f t="shared" si="118"/>
        <v>3.9225599999999989</v>
      </c>
      <c r="T218" s="2">
        <f t="shared" si="118"/>
        <v>6.1970400000000012</v>
      </c>
      <c r="U218" s="2">
        <f t="shared" si="118"/>
        <v>8.4715199999999964</v>
      </c>
      <c r="V218" s="2">
        <f t="shared" si="118"/>
        <v>11.620799999999999</v>
      </c>
      <c r="W218" s="2">
        <f t="shared" si="118"/>
        <v>14.070239999999998</v>
      </c>
    </row>
    <row r="219" spans="1:34" x14ac:dyDescent="0.3">
      <c r="A219">
        <f t="shared" si="119"/>
        <v>30</v>
      </c>
      <c r="B219" s="2">
        <f t="shared" si="116"/>
        <v>0</v>
      </c>
      <c r="C219" s="2">
        <f t="shared" si="116"/>
        <v>0.86543999999999865</v>
      </c>
      <c r="D219" s="2">
        <f t="shared" si="116"/>
        <v>1.9832399999999986</v>
      </c>
      <c r="E219" s="2">
        <f t="shared" si="116"/>
        <v>3.1010399999999994</v>
      </c>
      <c r="F219" s="2">
        <f t="shared" si="116"/>
        <v>4.7777399999999979</v>
      </c>
      <c r="G219" s="2">
        <f t="shared" si="116"/>
        <v>6.00732</v>
      </c>
      <c r="I219">
        <f t="shared" si="120"/>
        <v>30</v>
      </c>
      <c r="J219" s="2">
        <f t="shared" si="117"/>
        <v>11.149200000000002</v>
      </c>
      <c r="K219" s="2">
        <f t="shared" si="117"/>
        <v>16.961759999999995</v>
      </c>
      <c r="L219" s="2">
        <f t="shared" si="117"/>
        <v>21.432959999999994</v>
      </c>
      <c r="M219" s="2">
        <f t="shared" si="117"/>
        <v>25.904159999999997</v>
      </c>
      <c r="N219" s="2">
        <f t="shared" si="117"/>
        <v>32.610959999999992</v>
      </c>
      <c r="O219" s="2">
        <f t="shared" si="117"/>
        <v>37.52928</v>
      </c>
      <c r="Q219">
        <f t="shared" si="121"/>
        <v>60</v>
      </c>
      <c r="R219" s="2">
        <f t="shared" si="118"/>
        <v>0</v>
      </c>
      <c r="S219" s="2">
        <f t="shared" si="118"/>
        <v>2.1974400000000003</v>
      </c>
      <c r="T219" s="2">
        <f t="shared" si="118"/>
        <v>4.5302399999999992</v>
      </c>
      <c r="U219" s="2">
        <f t="shared" si="118"/>
        <v>6.863039999999998</v>
      </c>
      <c r="V219" s="2">
        <f t="shared" si="118"/>
        <v>10.36224</v>
      </c>
      <c r="W219" s="2">
        <f t="shared" si="118"/>
        <v>12.928319999999999</v>
      </c>
    </row>
    <row r="220" spans="1:34" x14ac:dyDescent="0.3">
      <c r="A220">
        <f t="shared" si="119"/>
        <v>37.5</v>
      </c>
      <c r="B220" s="2">
        <f t="shared" si="116"/>
        <v>0</v>
      </c>
      <c r="C220" s="2">
        <f t="shared" si="116"/>
        <v>0</v>
      </c>
      <c r="D220" s="2">
        <f t="shared" si="116"/>
        <v>1.0817999999999985</v>
      </c>
      <c r="E220" s="2">
        <f t="shared" si="116"/>
        <v>2.1995999999999984</v>
      </c>
      <c r="F220" s="2">
        <f t="shared" si="116"/>
        <v>3.8762999999999987</v>
      </c>
      <c r="G220" s="2">
        <f t="shared" si="116"/>
        <v>5.2735499999999966</v>
      </c>
      <c r="I220">
        <f t="shared" si="120"/>
        <v>37.5</v>
      </c>
      <c r="J220" s="2">
        <f t="shared" si="117"/>
        <v>10.583099999999998</v>
      </c>
      <c r="K220" s="2">
        <f t="shared" si="117"/>
        <v>16.731000000000002</v>
      </c>
      <c r="L220" s="2">
        <f t="shared" si="117"/>
        <v>21.202199999999994</v>
      </c>
      <c r="M220" s="2">
        <f t="shared" si="117"/>
        <v>25.673399999999994</v>
      </c>
      <c r="N220" s="2">
        <f t="shared" si="117"/>
        <v>32.380199999999995</v>
      </c>
      <c r="O220" s="2">
        <f t="shared" si="117"/>
        <v>37.969199999999987</v>
      </c>
      <c r="Q220">
        <f t="shared" si="121"/>
        <v>75</v>
      </c>
      <c r="R220" s="2">
        <f t="shared" si="118"/>
        <v>0</v>
      </c>
      <c r="S220" s="2">
        <f t="shared" si="118"/>
        <v>0.4139999999999997</v>
      </c>
      <c r="T220" s="2">
        <f t="shared" si="118"/>
        <v>2.7467999999999986</v>
      </c>
      <c r="U220" s="2">
        <f t="shared" si="118"/>
        <v>5.0796000000000028</v>
      </c>
      <c r="V220" s="2">
        <f t="shared" si="118"/>
        <v>8.5787999999999975</v>
      </c>
      <c r="W220" s="2">
        <f t="shared" si="118"/>
        <v>11.494800000000001</v>
      </c>
    </row>
    <row r="221" spans="1:34" x14ac:dyDescent="0.3">
      <c r="A221">
        <f t="shared" si="119"/>
        <v>45</v>
      </c>
      <c r="B221" s="2">
        <f t="shared" ref="B221:G230" si="122">+IF(B97-B189&gt;$B159,B97-$B159-B189,0)</f>
        <v>0</v>
      </c>
      <c r="C221" s="2">
        <f t="shared" si="122"/>
        <v>0</v>
      </c>
      <c r="D221" s="2">
        <f t="shared" si="122"/>
        <v>0.12447000000000052</v>
      </c>
      <c r="E221" s="2">
        <f t="shared" si="122"/>
        <v>1.2981599999999975</v>
      </c>
      <c r="F221" s="2">
        <f t="shared" si="122"/>
        <v>2.9748599999999996</v>
      </c>
      <c r="G221" s="2">
        <f t="shared" si="122"/>
        <v>4.3162199999999995</v>
      </c>
      <c r="I221">
        <f t="shared" si="120"/>
        <v>45</v>
      </c>
      <c r="J221" s="2">
        <f t="shared" ref="J221:O230" si="123">+IF(J97-J189&gt;$J159,J97-$J159-J189,0)</f>
        <v>10.016999999999996</v>
      </c>
      <c r="K221" s="2">
        <f t="shared" si="123"/>
        <v>16.05312</v>
      </c>
      <c r="L221" s="2">
        <f t="shared" si="123"/>
        <v>20.747880000000002</v>
      </c>
      <c r="M221" s="2">
        <f t="shared" si="123"/>
        <v>25.44263999999999</v>
      </c>
      <c r="N221" s="2">
        <f t="shared" si="123"/>
        <v>32.149439999999998</v>
      </c>
      <c r="O221" s="2">
        <f t="shared" si="123"/>
        <v>37.514879999999998</v>
      </c>
      <c r="Q221">
        <f t="shared" si="121"/>
        <v>90</v>
      </c>
      <c r="R221" s="2">
        <f t="shared" ref="R221:W230" si="124">+IF(R97-R189&gt;$R159,R97-$R159-R189,0)</f>
        <v>0</v>
      </c>
      <c r="S221" s="2">
        <f t="shared" si="124"/>
        <v>0</v>
      </c>
      <c r="T221" s="2">
        <f t="shared" si="124"/>
        <v>0.8467199999999977</v>
      </c>
      <c r="U221" s="2">
        <f t="shared" si="124"/>
        <v>3.2961600000000004</v>
      </c>
      <c r="V221" s="2">
        <f t="shared" si="124"/>
        <v>6.7953599999999952</v>
      </c>
      <c r="W221" s="2">
        <f t="shared" si="124"/>
        <v>9.5947199999999988</v>
      </c>
      <c r="Y221" s="31" t="s">
        <v>71</v>
      </c>
      <c r="Z221" s="10"/>
      <c r="AA221" s="10"/>
      <c r="AB221" s="10"/>
      <c r="AC221" s="10"/>
      <c r="AD221" s="10"/>
      <c r="AE221" s="10"/>
      <c r="AF221" s="10"/>
      <c r="AG221" s="10"/>
      <c r="AH221" s="10"/>
    </row>
    <row r="222" spans="1:34" x14ac:dyDescent="0.3">
      <c r="A222">
        <f t="shared" si="119"/>
        <v>60</v>
      </c>
      <c r="B222" s="2">
        <f t="shared" si="122"/>
        <v>0</v>
      </c>
      <c r="C222" s="2">
        <f t="shared" si="122"/>
        <v>0</v>
      </c>
      <c r="D222" s="2">
        <f t="shared" si="122"/>
        <v>0</v>
      </c>
      <c r="E222" s="2">
        <f t="shared" si="122"/>
        <v>0</v>
      </c>
      <c r="F222" s="2">
        <f t="shared" si="122"/>
        <v>1.0601999999999983</v>
      </c>
      <c r="G222" s="2">
        <f t="shared" si="122"/>
        <v>2.4015600000000017</v>
      </c>
      <c r="I222">
        <f t="shared" si="120"/>
        <v>60</v>
      </c>
      <c r="J222" s="2">
        <f t="shared" si="123"/>
        <v>7.9905599999999986</v>
      </c>
      <c r="K222" s="2">
        <f t="shared" si="123"/>
        <v>14.250240000000002</v>
      </c>
      <c r="L222" s="2">
        <f t="shared" si="123"/>
        <v>18.721439999999998</v>
      </c>
      <c r="M222" s="2">
        <f t="shared" si="123"/>
        <v>24.086880000000001</v>
      </c>
      <c r="N222" s="2">
        <f t="shared" si="123"/>
        <v>31.240799999999993</v>
      </c>
      <c r="O222" s="2">
        <f t="shared" si="123"/>
        <v>36.606240000000007</v>
      </c>
      <c r="Q222">
        <f t="shared" si="121"/>
        <v>120</v>
      </c>
      <c r="R222" s="2">
        <f t="shared" si="124"/>
        <v>0</v>
      </c>
      <c r="S222" s="2">
        <f t="shared" si="124"/>
        <v>0</v>
      </c>
      <c r="T222" s="2">
        <f t="shared" si="124"/>
        <v>0</v>
      </c>
      <c r="U222" s="2">
        <f t="shared" si="124"/>
        <v>0</v>
      </c>
      <c r="V222" s="2">
        <f t="shared" si="124"/>
        <v>2.9952000000000005</v>
      </c>
      <c r="W222" s="2">
        <f t="shared" si="124"/>
        <v>5.7945600000000006</v>
      </c>
    </row>
    <row r="223" spans="1:34" x14ac:dyDescent="0.3">
      <c r="A223">
        <f t="shared" si="119"/>
        <v>75</v>
      </c>
      <c r="B223" s="2">
        <f t="shared" si="122"/>
        <v>0</v>
      </c>
      <c r="C223" s="2">
        <f t="shared" si="122"/>
        <v>0</v>
      </c>
      <c r="D223" s="2">
        <f t="shared" si="122"/>
        <v>0</v>
      </c>
      <c r="E223" s="2">
        <f t="shared" si="122"/>
        <v>0</v>
      </c>
      <c r="F223" s="2">
        <f t="shared" si="122"/>
        <v>0</v>
      </c>
      <c r="G223" s="2">
        <f t="shared" si="122"/>
        <v>0.20745000000000147</v>
      </c>
      <c r="I223">
        <f t="shared" si="120"/>
        <v>75</v>
      </c>
      <c r="J223" s="2">
        <f t="shared" si="123"/>
        <v>6.6347999999999985</v>
      </c>
      <c r="K223" s="2">
        <f t="shared" si="123"/>
        <v>13.3416</v>
      </c>
      <c r="L223" s="2">
        <f t="shared" si="123"/>
        <v>17.812799999999999</v>
      </c>
      <c r="M223" s="2">
        <f t="shared" si="123"/>
        <v>22.283999999999999</v>
      </c>
      <c r="N223" s="2">
        <f t="shared" si="123"/>
        <v>28.990799999999993</v>
      </c>
      <c r="O223" s="2">
        <f t="shared" si="123"/>
        <v>34.579800000000006</v>
      </c>
      <c r="Q223">
        <f t="shared" si="121"/>
        <v>150</v>
      </c>
      <c r="R223" s="2">
        <f t="shared" si="124"/>
        <v>0</v>
      </c>
      <c r="S223" s="2">
        <f t="shared" si="124"/>
        <v>0</v>
      </c>
      <c r="T223" s="2">
        <f t="shared" si="124"/>
        <v>0</v>
      </c>
      <c r="U223" s="2">
        <f t="shared" si="124"/>
        <v>0</v>
      </c>
      <c r="V223" s="2">
        <f t="shared" si="124"/>
        <v>0</v>
      </c>
      <c r="W223" s="2">
        <f t="shared" si="124"/>
        <v>1.4111999999999973</v>
      </c>
      <c r="Y223" s="147" t="s">
        <v>17</v>
      </c>
      <c r="Z223" s="30"/>
      <c r="AA223" s="118" t="s">
        <v>62</v>
      </c>
      <c r="AB223" s="118"/>
      <c r="AC223" s="118"/>
      <c r="AD223" s="118" t="s">
        <v>61</v>
      </c>
      <c r="AE223" s="118"/>
      <c r="AF223" s="118"/>
      <c r="AG223" s="118"/>
      <c r="AH223" s="118"/>
    </row>
    <row r="224" spans="1:34" x14ac:dyDescent="0.3">
      <c r="A224">
        <f t="shared" si="119"/>
        <v>90</v>
      </c>
      <c r="B224" s="2">
        <f t="shared" si="122"/>
        <v>0</v>
      </c>
      <c r="C224" s="2">
        <f t="shared" si="122"/>
        <v>0</v>
      </c>
      <c r="D224" s="2">
        <f t="shared" si="122"/>
        <v>0</v>
      </c>
      <c r="E224" s="2">
        <f t="shared" si="122"/>
        <v>0</v>
      </c>
      <c r="F224" s="2">
        <f t="shared" si="122"/>
        <v>0</v>
      </c>
      <c r="G224" s="2">
        <f t="shared" si="122"/>
        <v>0</v>
      </c>
      <c r="I224">
        <f t="shared" si="120"/>
        <v>90</v>
      </c>
      <c r="J224" s="2">
        <f t="shared" si="123"/>
        <v>4.6083600000000011</v>
      </c>
      <c r="K224" s="2">
        <f t="shared" si="123"/>
        <v>10.644479999999994</v>
      </c>
      <c r="L224" s="2">
        <f t="shared" si="123"/>
        <v>16.009919999999994</v>
      </c>
      <c r="M224" s="2">
        <f t="shared" si="123"/>
        <v>21.375360000000001</v>
      </c>
      <c r="N224" s="2">
        <f t="shared" si="123"/>
        <v>28.082160000000002</v>
      </c>
      <c r="O224" s="2">
        <f t="shared" si="123"/>
        <v>33.447600000000008</v>
      </c>
      <c r="Q224">
        <f t="shared" si="121"/>
        <v>180</v>
      </c>
      <c r="R224" s="2">
        <f t="shared" si="124"/>
        <v>0</v>
      </c>
      <c r="S224" s="2">
        <f t="shared" si="124"/>
        <v>0</v>
      </c>
      <c r="T224" s="2">
        <f t="shared" si="124"/>
        <v>0</v>
      </c>
      <c r="U224" s="2">
        <f t="shared" si="124"/>
        <v>0</v>
      </c>
      <c r="V224" s="2">
        <f t="shared" si="124"/>
        <v>0</v>
      </c>
      <c r="W224" s="2">
        <f t="shared" si="124"/>
        <v>0</v>
      </c>
      <c r="Y224" s="148"/>
      <c r="Z224" s="15" t="s">
        <v>70</v>
      </c>
      <c r="AA224" s="15" t="s">
        <v>57</v>
      </c>
      <c r="AB224" s="15" t="s">
        <v>58</v>
      </c>
      <c r="AC224" s="15" t="s">
        <v>59</v>
      </c>
      <c r="AD224" s="15" t="s">
        <v>57</v>
      </c>
      <c r="AE224" s="15" t="s">
        <v>58</v>
      </c>
      <c r="AF224" s="15" t="s">
        <v>59</v>
      </c>
      <c r="AG224" s="15" t="s">
        <v>40</v>
      </c>
      <c r="AH224" s="15" t="s">
        <v>41</v>
      </c>
    </row>
    <row r="225" spans="1:34" x14ac:dyDescent="0.3">
      <c r="A225">
        <f t="shared" si="119"/>
        <v>120</v>
      </c>
      <c r="B225" s="2">
        <f t="shared" si="122"/>
        <v>0</v>
      </c>
      <c r="C225" s="2">
        <f t="shared" si="122"/>
        <v>0</v>
      </c>
      <c r="D225" s="2">
        <f t="shared" si="122"/>
        <v>0</v>
      </c>
      <c r="E225" s="2">
        <f t="shared" si="122"/>
        <v>0</v>
      </c>
      <c r="F225" s="2">
        <f t="shared" si="122"/>
        <v>0</v>
      </c>
      <c r="G225" s="2">
        <f t="shared" si="122"/>
        <v>0</v>
      </c>
      <c r="I225">
        <f t="shared" si="120"/>
        <v>120</v>
      </c>
      <c r="J225" s="2">
        <f t="shared" si="123"/>
        <v>1.1367359999999955</v>
      </c>
      <c r="K225" s="2">
        <f t="shared" si="123"/>
        <v>7.7541119999999957</v>
      </c>
      <c r="L225" s="2">
        <f t="shared" si="123"/>
        <v>12.404159999999997</v>
      </c>
      <c r="M225" s="2">
        <f t="shared" si="123"/>
        <v>17.769599999999997</v>
      </c>
      <c r="N225" s="2">
        <f t="shared" si="123"/>
        <v>24.923519999999989</v>
      </c>
      <c r="O225" s="2">
        <f t="shared" si="123"/>
        <v>30.288959999999996</v>
      </c>
      <c r="Q225">
        <f t="shared" si="121"/>
        <v>240</v>
      </c>
      <c r="R225" s="2">
        <f t="shared" si="124"/>
        <v>0</v>
      </c>
      <c r="S225" s="2">
        <f t="shared" si="124"/>
        <v>0</v>
      </c>
      <c r="T225" s="2">
        <f t="shared" si="124"/>
        <v>0</v>
      </c>
      <c r="U225" s="2">
        <f t="shared" si="124"/>
        <v>0</v>
      </c>
      <c r="V225" s="2">
        <f t="shared" si="124"/>
        <v>0</v>
      </c>
      <c r="W225" s="2">
        <f t="shared" si="124"/>
        <v>0</v>
      </c>
      <c r="Y225">
        <v>100</v>
      </c>
      <c r="Z225" s="6">
        <f>+LN(Y225)</f>
        <v>4.6051701859880918</v>
      </c>
      <c r="AA225" s="6">
        <f>+G234</f>
        <v>0.25634200949484087</v>
      </c>
      <c r="AB225" s="6">
        <f>+O234</f>
        <v>0.45512529790567702</v>
      </c>
      <c r="AC225" s="6">
        <f>+W234</f>
        <v>0.26398239565162013</v>
      </c>
      <c r="AD225" s="2"/>
      <c r="AE225" s="2"/>
      <c r="AF225" s="2"/>
    </row>
    <row r="226" spans="1:34" x14ac:dyDescent="0.3">
      <c r="A226">
        <f t="shared" si="119"/>
        <v>150</v>
      </c>
      <c r="B226" s="2">
        <f t="shared" si="122"/>
        <v>0</v>
      </c>
      <c r="C226" s="2">
        <f t="shared" si="122"/>
        <v>0</v>
      </c>
      <c r="D226" s="2">
        <f t="shared" si="122"/>
        <v>0</v>
      </c>
      <c r="E226" s="2">
        <f t="shared" si="122"/>
        <v>0</v>
      </c>
      <c r="F226" s="2">
        <f t="shared" si="122"/>
        <v>0</v>
      </c>
      <c r="G226" s="2">
        <f t="shared" si="122"/>
        <v>0</v>
      </c>
      <c r="I226">
        <f t="shared" si="120"/>
        <v>150</v>
      </c>
      <c r="J226" s="2">
        <f t="shared" si="123"/>
        <v>0</v>
      </c>
      <c r="K226" s="2">
        <f t="shared" si="123"/>
        <v>4.3271999999999942</v>
      </c>
      <c r="L226" s="2">
        <f t="shared" si="123"/>
        <v>9.2455199999999991</v>
      </c>
      <c r="M226" s="2">
        <f t="shared" si="123"/>
        <v>14.163839999999986</v>
      </c>
      <c r="N226" s="2">
        <f t="shared" si="123"/>
        <v>22.212000000000003</v>
      </c>
      <c r="O226" s="2">
        <f t="shared" si="123"/>
        <v>26.683199999999999</v>
      </c>
      <c r="Q226">
        <f t="shared" si="121"/>
        <v>300</v>
      </c>
      <c r="R226" s="2">
        <f t="shared" si="124"/>
        <v>0</v>
      </c>
      <c r="S226" s="2">
        <f t="shared" si="124"/>
        <v>0</v>
      </c>
      <c r="T226" s="2">
        <f t="shared" si="124"/>
        <v>0</v>
      </c>
      <c r="U226" s="2">
        <f t="shared" si="124"/>
        <v>0</v>
      </c>
      <c r="V226" s="2">
        <f t="shared" si="124"/>
        <v>0</v>
      </c>
      <c r="W226" s="2">
        <f t="shared" si="124"/>
        <v>0</v>
      </c>
      <c r="Y226" s="28">
        <v>2</v>
      </c>
      <c r="Z226" s="6">
        <f t="shared" ref="Z226:Z231" si="125">+LN(Y226)</f>
        <v>0.69314718055994529</v>
      </c>
      <c r="AA226" s="6">
        <f>+B234</f>
        <v>0.1074712614930154</v>
      </c>
      <c r="AB226" s="6">
        <f>+J234</f>
        <v>0.31212873433683946</v>
      </c>
      <c r="AC226" s="6">
        <f>+R234</f>
        <v>0.11220814899261941</v>
      </c>
      <c r="AD226" s="2"/>
      <c r="AE226" s="2"/>
      <c r="AF226" s="2"/>
    </row>
    <row r="227" spans="1:34" x14ac:dyDescent="0.3">
      <c r="A227">
        <f t="shared" si="119"/>
        <v>180</v>
      </c>
      <c r="B227" s="2">
        <f t="shared" si="122"/>
        <v>0</v>
      </c>
      <c r="C227" s="2">
        <f t="shared" si="122"/>
        <v>0</v>
      </c>
      <c r="D227" s="2">
        <f t="shared" si="122"/>
        <v>0</v>
      </c>
      <c r="E227" s="2">
        <f t="shared" si="122"/>
        <v>0</v>
      </c>
      <c r="F227" s="2">
        <f t="shared" si="122"/>
        <v>0</v>
      </c>
      <c r="G227" s="2">
        <f t="shared" si="122"/>
        <v>0</v>
      </c>
      <c r="I227">
        <f t="shared" si="120"/>
        <v>180</v>
      </c>
      <c r="J227" s="2">
        <f t="shared" si="123"/>
        <v>0</v>
      </c>
      <c r="K227" s="2">
        <f t="shared" si="123"/>
        <v>0</v>
      </c>
      <c r="L227" s="2">
        <f t="shared" si="123"/>
        <v>5.9974559999999997</v>
      </c>
      <c r="M227" s="2">
        <f t="shared" si="123"/>
        <v>11.094623999999996</v>
      </c>
      <c r="N227" s="2">
        <f t="shared" si="123"/>
        <v>18.60624</v>
      </c>
      <c r="O227" s="2">
        <f t="shared" si="123"/>
        <v>23.971679999999985</v>
      </c>
      <c r="Q227">
        <f t="shared" si="121"/>
        <v>360</v>
      </c>
      <c r="R227" s="2">
        <f t="shared" si="124"/>
        <v>0</v>
      </c>
      <c r="S227" s="2">
        <f t="shared" si="124"/>
        <v>0</v>
      </c>
      <c r="T227" s="2">
        <f t="shared" si="124"/>
        <v>0</v>
      </c>
      <c r="U227" s="2">
        <f t="shared" si="124"/>
        <v>0</v>
      </c>
      <c r="V227" s="2">
        <f t="shared" si="124"/>
        <v>0</v>
      </c>
      <c r="W227" s="2">
        <f t="shared" si="124"/>
        <v>0</v>
      </c>
      <c r="Y227">
        <v>1</v>
      </c>
      <c r="Z227" s="6">
        <f t="shared" si="125"/>
        <v>0</v>
      </c>
      <c r="AA227" s="6">
        <f>IF(AA226=0,0,+AA226-($AA$225-$AA$226)/($Z$225-$Z$226)*(Z226-Z227))</f>
        <v>8.1093773655613988E-2</v>
      </c>
      <c r="AB227" s="6">
        <f>+IF(AB226=0,0,AB226-($AB$225-$AB$226)/($Z$225-$Z$226)*(Z226-Z227))</f>
        <v>0.28679205693745569</v>
      </c>
      <c r="AC227" s="6">
        <f>IF(AC226=0,0,+AC226-($AC$225-$AC$226)/($Z$225-$Z$226)*(Z226-Z227))</f>
        <v>8.5316208171381233E-2</v>
      </c>
      <c r="AD227" s="2">
        <f>+IF(AA227&lt;0,0,IF(AA227&gt;1,AA93,AA227*AA93))</f>
        <v>5.0556415018671128</v>
      </c>
      <c r="AE227" s="2">
        <f t="shared" ref="AE227:AF227" si="126">+IF(AB227&lt;0,0,IF(AB227&gt;1,AB93,AB227*AB93))</f>
        <v>71.518083823120321</v>
      </c>
      <c r="AF227" s="2">
        <f t="shared" si="126"/>
        <v>11.100274186468123</v>
      </c>
      <c r="AG227" s="2">
        <f>+SUM(AD227:AF227)</f>
        <v>87.673999511455563</v>
      </c>
      <c r="AH227" s="2">
        <f>+AG227/Y227</f>
        <v>87.673999511455563</v>
      </c>
    </row>
    <row r="228" spans="1:34" x14ac:dyDescent="0.3">
      <c r="A228">
        <f t="shared" si="119"/>
        <v>270</v>
      </c>
      <c r="B228" s="2">
        <f t="shared" si="122"/>
        <v>0</v>
      </c>
      <c r="C228" s="2">
        <f t="shared" si="122"/>
        <v>0</v>
      </c>
      <c r="D228" s="2">
        <f t="shared" si="122"/>
        <v>0</v>
      </c>
      <c r="E228" s="2">
        <f t="shared" si="122"/>
        <v>0</v>
      </c>
      <c r="F228" s="2">
        <f t="shared" si="122"/>
        <v>0</v>
      </c>
      <c r="G228" s="2">
        <f t="shared" si="122"/>
        <v>0</v>
      </c>
      <c r="I228">
        <f t="shared" si="120"/>
        <v>270</v>
      </c>
      <c r="J228" s="2">
        <f t="shared" si="123"/>
        <v>0</v>
      </c>
      <c r="K228" s="2">
        <f t="shared" si="123"/>
        <v>0</v>
      </c>
      <c r="L228" s="2">
        <f t="shared" si="123"/>
        <v>0</v>
      </c>
      <c r="M228" s="2">
        <f t="shared" si="123"/>
        <v>1.7528400000000062</v>
      </c>
      <c r="N228" s="2">
        <f t="shared" si="123"/>
        <v>9.3985919999999936</v>
      </c>
      <c r="O228" s="2">
        <f t="shared" si="123"/>
        <v>15.837119999999985</v>
      </c>
      <c r="Q228">
        <f t="shared" si="121"/>
        <v>540</v>
      </c>
      <c r="R228" s="2">
        <f t="shared" si="124"/>
        <v>0</v>
      </c>
      <c r="S228" s="2">
        <f t="shared" si="124"/>
        <v>0</v>
      </c>
      <c r="T228" s="2">
        <f t="shared" si="124"/>
        <v>0</v>
      </c>
      <c r="U228" s="2">
        <f t="shared" si="124"/>
        <v>0</v>
      </c>
      <c r="V228" s="2">
        <f t="shared" si="124"/>
        <v>0</v>
      </c>
      <c r="W228" s="2">
        <f t="shared" si="124"/>
        <v>0</v>
      </c>
      <c r="Y228">
        <v>0.5</v>
      </c>
      <c r="Z228" s="6">
        <f t="shared" si="125"/>
        <v>-0.69314718055994529</v>
      </c>
      <c r="AA228" s="6">
        <f>IF(AA227=0,0,+AA227-($AA$225-$AA$226)/($Z$225-$Z$226)*(Z227-Z228))</f>
        <v>5.4716285818212577E-2</v>
      </c>
      <c r="AB228" s="6">
        <f>+IF(AB227=0,0,AB227-($AB$225-$AB$226)/($Z$225-$Z$226)*(Z227-Z228))</f>
        <v>0.26145537953807191</v>
      </c>
      <c r="AC228" s="6">
        <f>IF(AC227=0,0,+AC227-($AC$225-$AC$226)/($Z$225-$Z$226)*(Z227-Z228))</f>
        <v>5.8424267350143055E-2</v>
      </c>
      <c r="AD228" s="2">
        <f t="shared" ref="AD228:AD231" si="127">+IF(AA228&lt;0,0,IF(AA228&gt;1,AA94,AA228*AA94))</f>
        <v>2.4365612526673055</v>
      </c>
      <c r="AE228" s="2">
        <f t="shared" ref="AE228:AE231" si="128">+IF(AB228&lt;0,0,IF(AB228&gt;1,AB94,AB228*AB94))</f>
        <v>46.571293175886176</v>
      </c>
      <c r="AF228" s="2">
        <f t="shared" ref="AF228:AF231" si="129">+IF(AC228&lt;0,0,IF(AC228&gt;1,AC94,AC228*AC94))</f>
        <v>5.4295945520973197</v>
      </c>
      <c r="AG228" s="2">
        <f t="shared" ref="AG228:AG231" si="130">+SUM(AD228:AF228)</f>
        <v>54.4374489806508</v>
      </c>
      <c r="AH228" s="2">
        <f t="shared" ref="AH228:AH231" si="131">+AG228/Y228</f>
        <v>108.8748979613016</v>
      </c>
    </row>
    <row r="229" spans="1:34" x14ac:dyDescent="0.3">
      <c r="A229">
        <f t="shared" si="119"/>
        <v>360</v>
      </c>
      <c r="B229" s="2">
        <f t="shared" si="122"/>
        <v>0</v>
      </c>
      <c r="C229" s="2">
        <f t="shared" si="122"/>
        <v>0</v>
      </c>
      <c r="D229" s="2">
        <f t="shared" si="122"/>
        <v>0</v>
      </c>
      <c r="E229" s="2">
        <f t="shared" si="122"/>
        <v>0</v>
      </c>
      <c r="F229" s="2">
        <f t="shared" si="122"/>
        <v>0</v>
      </c>
      <c r="G229" s="2">
        <f t="shared" si="122"/>
        <v>0</v>
      </c>
      <c r="I229">
        <f t="shared" si="120"/>
        <v>360</v>
      </c>
      <c r="J229" s="2">
        <f t="shared" si="123"/>
        <v>0</v>
      </c>
      <c r="K229" s="2">
        <f t="shared" si="123"/>
        <v>0</v>
      </c>
      <c r="L229" s="2">
        <f t="shared" si="123"/>
        <v>0</v>
      </c>
      <c r="M229" s="2">
        <f t="shared" si="123"/>
        <v>0</v>
      </c>
      <c r="N229" s="2">
        <f t="shared" si="123"/>
        <v>0.72748799999998681</v>
      </c>
      <c r="O229" s="2">
        <f t="shared" si="123"/>
        <v>7.7025599999999983</v>
      </c>
      <c r="Q229">
        <f t="shared" si="121"/>
        <v>720</v>
      </c>
      <c r="R229" s="2">
        <f t="shared" si="124"/>
        <v>0</v>
      </c>
      <c r="S229" s="2">
        <f t="shared" si="124"/>
        <v>0</v>
      </c>
      <c r="T229" s="2">
        <f t="shared" si="124"/>
        <v>0</v>
      </c>
      <c r="U229" s="2">
        <f t="shared" si="124"/>
        <v>0</v>
      </c>
      <c r="V229" s="2">
        <f t="shared" si="124"/>
        <v>0</v>
      </c>
      <c r="W229" s="2">
        <f t="shared" si="124"/>
        <v>0</v>
      </c>
      <c r="Y229" s="10">
        <v>0.2</v>
      </c>
      <c r="Z229" s="32">
        <f t="shared" si="125"/>
        <v>-1.6094379124341003</v>
      </c>
      <c r="AA229" s="32">
        <f>IF(AA228=0,0,+AA228-($AA$225-$AA$226)/($Z$225-$Z$226)*(Z228-Z229))</f>
        <v>1.9847143573401962E-2</v>
      </c>
      <c r="AB229" s="32">
        <f>+IF(AB228=0,0,AB228-($AB$225-$AB$226)/($Z$225-$Z$226)*(Z228-Z229))</f>
        <v>0.2279621138527288</v>
      </c>
      <c r="AC229" s="32">
        <f>IF(AC228=0,0,+AC228-($AC$225-$AC$226)/($Z$225-$Z$226)*(Z228-Z229))</f>
        <v>2.2875055252499978E-2</v>
      </c>
      <c r="AD229" s="2">
        <f t="shared" si="127"/>
        <v>0.53028578549072158</v>
      </c>
      <c r="AE229" s="2">
        <f t="shared" si="128"/>
        <v>24.363217439213376</v>
      </c>
      <c r="AF229" s="2">
        <f t="shared" si="129"/>
        <v>1.2755207485979192</v>
      </c>
      <c r="AG229" s="33">
        <f t="shared" si="130"/>
        <v>26.169023973302018</v>
      </c>
      <c r="AH229" s="33">
        <f t="shared" si="131"/>
        <v>130.84511986651009</v>
      </c>
    </row>
    <row r="230" spans="1:34" x14ac:dyDescent="0.3">
      <c r="A230">
        <f t="shared" si="119"/>
        <v>720</v>
      </c>
      <c r="B230" s="2">
        <f t="shared" si="122"/>
        <v>0</v>
      </c>
      <c r="C230" s="2">
        <f t="shared" si="122"/>
        <v>0</v>
      </c>
      <c r="D230" s="2">
        <f t="shared" si="122"/>
        <v>0</v>
      </c>
      <c r="E230" s="2">
        <f t="shared" si="122"/>
        <v>0</v>
      </c>
      <c r="F230" s="2">
        <f t="shared" si="122"/>
        <v>0</v>
      </c>
      <c r="G230" s="2">
        <f t="shared" si="122"/>
        <v>0</v>
      </c>
      <c r="I230">
        <f t="shared" si="120"/>
        <v>720</v>
      </c>
      <c r="J230" s="2">
        <f t="shared" si="123"/>
        <v>0</v>
      </c>
      <c r="K230" s="2">
        <f t="shared" si="123"/>
        <v>0</v>
      </c>
      <c r="L230" s="2">
        <f t="shared" si="123"/>
        <v>0</v>
      </c>
      <c r="M230" s="2">
        <f t="shared" si="123"/>
        <v>0</v>
      </c>
      <c r="N230" s="2">
        <f t="shared" si="123"/>
        <v>0</v>
      </c>
      <c r="O230" s="2">
        <f t="shared" si="123"/>
        <v>0</v>
      </c>
      <c r="Q230">
        <f t="shared" si="121"/>
        <v>1440</v>
      </c>
      <c r="R230" s="2">
        <f t="shared" si="124"/>
        <v>0</v>
      </c>
      <c r="S230" s="2">
        <f t="shared" si="124"/>
        <v>0</v>
      </c>
      <c r="T230" s="2">
        <f t="shared" si="124"/>
        <v>0</v>
      </c>
      <c r="U230" s="2">
        <f t="shared" si="124"/>
        <v>0</v>
      </c>
      <c r="V230" s="2">
        <f t="shared" si="124"/>
        <v>0</v>
      </c>
      <c r="W230" s="2">
        <f t="shared" si="124"/>
        <v>0</v>
      </c>
      <c r="Y230" s="10">
        <v>0.1</v>
      </c>
      <c r="Z230" s="32">
        <f t="shared" si="125"/>
        <v>-2.3025850929940455</v>
      </c>
      <c r="AA230" s="6">
        <f>IF(AA229=0,0,+AA229-($AA$225-$AA$226)/($Z$225-$Z$226)*(Z229-Z230))</f>
        <v>-6.5303442639994443E-3</v>
      </c>
      <c r="AB230" s="6">
        <f t="shared" ref="AB230:AB231" si="132">+IF(AB229=0,0,AB229-($AB$225-$AB$226)/($Z$225-$Z$226)*(Z229-Z230))</f>
        <v>0.20262543645334502</v>
      </c>
      <c r="AC230" s="6">
        <f>IF(AC229=0,0,+AC229-($AC$225-$AC$226)/($Z$225-$Z$226)*(Z229-Z230))</f>
        <v>-4.0168855687382002E-3</v>
      </c>
      <c r="AD230" s="2">
        <f t="shared" si="127"/>
        <v>0</v>
      </c>
      <c r="AE230" s="2">
        <f t="shared" si="128"/>
        <v>14.436923994652821</v>
      </c>
      <c r="AF230" s="2">
        <f t="shared" si="129"/>
        <v>0</v>
      </c>
      <c r="AG230" s="2">
        <f t="shared" si="130"/>
        <v>14.436923994652821</v>
      </c>
      <c r="AH230" s="2">
        <f t="shared" si="131"/>
        <v>144.36923994652821</v>
      </c>
    </row>
    <row r="231" spans="1:34" x14ac:dyDescent="0.3">
      <c r="A231" s="9">
        <f t="shared" si="119"/>
        <v>1080</v>
      </c>
      <c r="B231" s="14">
        <f t="shared" ref="B231:G231" si="133">+IF(B107-B199&gt;$B169,B107-$B169-B199,0)</f>
        <v>0</v>
      </c>
      <c r="C231" s="14">
        <f t="shared" si="133"/>
        <v>0</v>
      </c>
      <c r="D231" s="14">
        <f t="shared" si="133"/>
        <v>0</v>
      </c>
      <c r="E231" s="14">
        <f t="shared" si="133"/>
        <v>0</v>
      </c>
      <c r="F231" s="14">
        <f t="shared" si="133"/>
        <v>0</v>
      </c>
      <c r="G231" s="14">
        <f t="shared" si="133"/>
        <v>0</v>
      </c>
      <c r="I231" s="9">
        <f t="shared" si="120"/>
        <v>1080</v>
      </c>
      <c r="J231" s="14">
        <f t="shared" ref="J231:O231" si="134">+IF(J107-J199&gt;$J169,J107-$J169-J199,0)</f>
        <v>0</v>
      </c>
      <c r="K231" s="14">
        <f t="shared" si="134"/>
        <v>0</v>
      </c>
      <c r="L231" s="14">
        <f t="shared" si="134"/>
        <v>0</v>
      </c>
      <c r="M231" s="14">
        <f t="shared" si="134"/>
        <v>0</v>
      </c>
      <c r="N231" s="14">
        <f t="shared" si="134"/>
        <v>0</v>
      </c>
      <c r="O231" s="14">
        <f t="shared" si="134"/>
        <v>0</v>
      </c>
      <c r="Q231" s="9">
        <f t="shared" si="121"/>
        <v>2160</v>
      </c>
      <c r="R231" s="14">
        <f t="shared" ref="R231:W231" si="135">+IF(R107-R199&gt;$R169,R107-$R169-R199,0)</f>
        <v>0</v>
      </c>
      <c r="S231" s="14">
        <f t="shared" si="135"/>
        <v>0</v>
      </c>
      <c r="T231" s="14">
        <f t="shared" si="135"/>
        <v>0</v>
      </c>
      <c r="U231" s="14">
        <f t="shared" si="135"/>
        <v>0</v>
      </c>
      <c r="V231" s="14">
        <f t="shared" si="135"/>
        <v>0</v>
      </c>
      <c r="W231" s="14">
        <f t="shared" si="135"/>
        <v>0</v>
      </c>
      <c r="Y231" s="38">
        <v>0.05</v>
      </c>
      <c r="Z231" s="17">
        <f t="shared" si="125"/>
        <v>-2.9957322735539909</v>
      </c>
      <c r="AA231" s="17">
        <f>IF(AA230=0,0,+AA230-($AA$225-$AA$226)/($Z$225-$Z$226)*(Z230-Z231))</f>
        <v>-3.2907832101400858E-2</v>
      </c>
      <c r="AB231" s="17">
        <f t="shared" si="132"/>
        <v>0.17728875905396124</v>
      </c>
      <c r="AC231" s="17">
        <f>IF(AC230=0,0,+AC230-($AC$225-$AC$226)/($Z$225-$Z$226)*(Z230-Z231))</f>
        <v>-3.0908826389976385E-2</v>
      </c>
      <c r="AD231" s="14">
        <f t="shared" si="127"/>
        <v>0</v>
      </c>
      <c r="AE231" s="14">
        <f t="shared" si="128"/>
        <v>7.579021817898032</v>
      </c>
      <c r="AF231" s="14">
        <f t="shared" si="129"/>
        <v>0</v>
      </c>
      <c r="AG231" s="14">
        <f t="shared" si="130"/>
        <v>7.579021817898032</v>
      </c>
      <c r="AH231" s="14">
        <f t="shared" si="131"/>
        <v>151.58043635796062</v>
      </c>
    </row>
    <row r="232" spans="1:34" x14ac:dyDescent="0.3">
      <c r="A232" s="3" t="s">
        <v>40</v>
      </c>
      <c r="B232" s="6">
        <f>+SUM(B211:B231)</f>
        <v>9.5715674999999987</v>
      </c>
      <c r="C232" s="6">
        <f t="shared" ref="C232" si="136">+SUM(C211:C231)</f>
        <v>18.443249999999999</v>
      </c>
      <c r="D232" s="6">
        <f t="shared" ref="D232" si="137">+SUM(D211:D231)</f>
        <v>26.305087499999992</v>
      </c>
      <c r="E232" s="6">
        <f t="shared" ref="E232" si="138">+SUM(E211:E231)</f>
        <v>34.947434999999992</v>
      </c>
      <c r="F232" s="6">
        <f t="shared" ref="F232" si="139">+SUM(F211:F231)</f>
        <v>47.861684999999994</v>
      </c>
      <c r="G232" s="6">
        <f t="shared" ref="G232" si="140">+SUM(G211:G231)</f>
        <v>58.189882500000003</v>
      </c>
      <c r="I232" s="3" t="s">
        <v>40</v>
      </c>
      <c r="J232" s="6">
        <f>+SUM(J211:J231)</f>
        <v>111.19479600000001</v>
      </c>
      <c r="K232" s="6">
        <f t="shared" ref="K232" si="141">+SUM(K211:K231)</f>
        <v>174.17329199999998</v>
      </c>
      <c r="L232" s="6">
        <f t="shared" ref="L232" si="142">+SUM(L211:L231)</f>
        <v>225.76449599999998</v>
      </c>
      <c r="M232" s="6">
        <f t="shared" ref="M232" si="143">+SUM(M211:M231)</f>
        <v>276.09692399999994</v>
      </c>
      <c r="N232" s="6">
        <f t="shared" ref="N232" si="144">+SUM(N211:N231)</f>
        <v>352.44719999999995</v>
      </c>
      <c r="O232" s="6">
        <f t="shared" ref="O232" si="145">+SUM(O211:O231)</f>
        <v>413.25551999999993</v>
      </c>
      <c r="Q232" s="3" t="s">
        <v>40</v>
      </c>
      <c r="R232" s="6">
        <f>+SUM(R211:R231)</f>
        <v>20.855879999999999</v>
      </c>
      <c r="S232" s="6">
        <f t="shared" ref="S232" si="146">+SUM(S211:S231)</f>
        <v>40.175999999999995</v>
      </c>
      <c r="T232" s="6">
        <f t="shared" ref="T232" si="147">+SUM(T211:T231)</f>
        <v>57.204599999999999</v>
      </c>
      <c r="U232" s="6">
        <f t="shared" ref="U232" si="148">+SUM(U211:U231)</f>
        <v>75.118559999999988</v>
      </c>
      <c r="V232" s="6">
        <f t="shared" ref="V232" si="149">+SUM(V211:V231)</f>
        <v>102.52656</v>
      </c>
      <c r="W232" s="6">
        <f t="shared" ref="W232" si="150">+SUM(W211:W231)</f>
        <v>125.05931999999999</v>
      </c>
      <c r="AE232" s="2"/>
      <c r="AH232" s="22"/>
    </row>
    <row r="233" spans="1:34" x14ac:dyDescent="0.3">
      <c r="A233" s="16" t="s">
        <v>41</v>
      </c>
      <c r="B233" s="17">
        <f>+B232/B209</f>
        <v>4.7857837499999993</v>
      </c>
      <c r="C233" s="17">
        <f t="shared" ref="C233" si="151">+C232/C209</f>
        <v>3.68865</v>
      </c>
      <c r="D233" s="17">
        <f t="shared" ref="D233" si="152">+D232/D209</f>
        <v>2.6305087499999993</v>
      </c>
      <c r="E233" s="17">
        <f t="shared" ref="E233" si="153">+E232/E209</f>
        <v>1.7473717499999997</v>
      </c>
      <c r="F233" s="17">
        <f t="shared" ref="F233" si="154">+F232/F209</f>
        <v>0.95723369999999985</v>
      </c>
      <c r="G233" s="17">
        <f t="shared" ref="G233" si="155">+G232/G209</f>
        <v>0.58189882500000001</v>
      </c>
      <c r="I233" s="16" t="s">
        <v>41</v>
      </c>
      <c r="J233" s="17">
        <f>+J232/J209</f>
        <v>55.597398000000005</v>
      </c>
      <c r="K233" s="17">
        <f t="shared" ref="K233" si="156">+K232/K209</f>
        <v>34.834658399999995</v>
      </c>
      <c r="L233" s="17">
        <f t="shared" ref="L233" si="157">+L232/L209</f>
        <v>22.576449599999997</v>
      </c>
      <c r="M233" s="17">
        <f t="shared" ref="M233" si="158">+M232/M209</f>
        <v>13.804846199999997</v>
      </c>
      <c r="N233" s="17">
        <f t="shared" ref="N233" si="159">+N232/N209</f>
        <v>7.0489439999999988</v>
      </c>
      <c r="O233" s="17">
        <f>+O232/O209</f>
        <v>4.1325551999999997</v>
      </c>
      <c r="Q233" s="16" t="s">
        <v>41</v>
      </c>
      <c r="R233" s="17">
        <f>+R232/R209</f>
        <v>10.42794</v>
      </c>
      <c r="S233" s="17">
        <f t="shared" ref="S233" si="160">+S232/S209</f>
        <v>8.0351999999999997</v>
      </c>
      <c r="T233" s="17">
        <f t="shared" ref="T233" si="161">+T232/T209</f>
        <v>5.7204600000000001</v>
      </c>
      <c r="U233" s="17">
        <f t="shared" ref="U233" si="162">+U232/U209</f>
        <v>3.7559279999999995</v>
      </c>
      <c r="V233" s="17">
        <f t="shared" ref="V233" si="163">+V232/V209</f>
        <v>2.0505312</v>
      </c>
      <c r="W233" s="17">
        <f t="shared" ref="W233" si="164">+W232/W209</f>
        <v>1.2505932</v>
      </c>
      <c r="Y233" s="6"/>
      <c r="AH233" s="2"/>
    </row>
    <row r="234" spans="1:34" x14ac:dyDescent="0.3">
      <c r="B234" s="6">
        <f t="shared" ref="B234:G234" si="165">+B232/B108</f>
        <v>0.1074712614930154</v>
      </c>
      <c r="C234" s="6">
        <f t="shared" si="165"/>
        <v>0.15292508734098925</v>
      </c>
      <c r="D234" s="6">
        <f t="shared" si="165"/>
        <v>0.181109461302698</v>
      </c>
      <c r="E234" s="6">
        <f t="shared" si="165"/>
        <v>0.20716500478350644</v>
      </c>
      <c r="F234" s="6">
        <f t="shared" si="165"/>
        <v>0.23732923328541644</v>
      </c>
      <c r="G234" s="6">
        <f t="shared" si="165"/>
        <v>0.25634200949484087</v>
      </c>
      <c r="J234" s="6">
        <f t="shared" ref="J234:O234" si="166">+J232/J108</f>
        <v>0.31212873433683946</v>
      </c>
      <c r="K234" s="6">
        <f t="shared" si="166"/>
        <v>0.36104626206833967</v>
      </c>
      <c r="L234" s="6">
        <f t="shared" si="166"/>
        <v>0.38859485120354692</v>
      </c>
      <c r="M234" s="6">
        <f t="shared" si="166"/>
        <v>0.40916894602687875</v>
      </c>
      <c r="N234" s="6">
        <f t="shared" si="166"/>
        <v>0.43691537264929042</v>
      </c>
      <c r="O234" s="6">
        <f t="shared" si="166"/>
        <v>0.45512529790567702</v>
      </c>
      <c r="R234" s="6">
        <f t="shared" ref="R234:W234" si="167">+R232/R108</f>
        <v>0.11220814899261941</v>
      </c>
      <c r="S234" s="6">
        <f t="shared" si="167"/>
        <v>0.15962267259845112</v>
      </c>
      <c r="T234" s="6">
        <f t="shared" si="167"/>
        <v>0.18872043974924638</v>
      </c>
      <c r="U234" s="6">
        <f t="shared" si="167"/>
        <v>0.21337077823677233</v>
      </c>
      <c r="V234" s="6">
        <f t="shared" si="167"/>
        <v>0.24360502175539731</v>
      </c>
      <c r="W234" s="6">
        <f t="shared" si="167"/>
        <v>0.26398239565162013</v>
      </c>
    </row>
    <row r="235" spans="1:34" x14ac:dyDescent="0.3">
      <c r="X235" s="6"/>
    </row>
    <row r="236" spans="1:34" x14ac:dyDescent="0.3">
      <c r="A236" s="7" t="s">
        <v>49</v>
      </c>
    </row>
    <row r="237" spans="1:34" x14ac:dyDescent="0.3">
      <c r="C237">
        <v>5.0000000000000004E-6</v>
      </c>
    </row>
    <row r="238" spans="1:34" x14ac:dyDescent="0.3">
      <c r="A238" s="7" t="s">
        <v>28</v>
      </c>
      <c r="I238" s="7" t="s">
        <v>29</v>
      </c>
      <c r="Q238" s="7" t="s">
        <v>30</v>
      </c>
      <c r="Z238" s="5"/>
      <c r="AA238" s="5"/>
      <c r="AB238" s="5"/>
      <c r="AC238" s="2"/>
      <c r="AD238" s="2"/>
      <c r="AE238" s="2"/>
      <c r="AF238" s="6"/>
    </row>
    <row r="239" spans="1:34" x14ac:dyDescent="0.3">
      <c r="Z239" s="5"/>
      <c r="AA239" s="5"/>
      <c r="AB239" s="5"/>
      <c r="AC239" s="2"/>
      <c r="AD239" s="2"/>
      <c r="AE239" s="2"/>
      <c r="AF239" s="6"/>
    </row>
    <row r="240" spans="1:34" x14ac:dyDescent="0.3">
      <c r="A240" s="115" t="s">
        <v>16</v>
      </c>
      <c r="B240" s="118" t="s">
        <v>17</v>
      </c>
      <c r="C240" s="118"/>
      <c r="D240" s="118"/>
      <c r="E240" s="118"/>
      <c r="F240" s="118"/>
      <c r="G240" s="118"/>
      <c r="I240" s="115" t="s">
        <v>16</v>
      </c>
      <c r="J240" s="118" t="s">
        <v>17</v>
      </c>
      <c r="K240" s="118"/>
      <c r="L240" s="118"/>
      <c r="M240" s="118"/>
      <c r="N240" s="118"/>
      <c r="O240" s="118"/>
      <c r="Q240" s="115" t="s">
        <v>16</v>
      </c>
      <c r="R240" s="118" t="s">
        <v>17</v>
      </c>
      <c r="S240" s="118"/>
      <c r="T240" s="118"/>
      <c r="U240" s="118"/>
      <c r="V240" s="118"/>
      <c r="W240" s="118"/>
      <c r="Z240" s="5"/>
      <c r="AA240" s="5"/>
      <c r="AB240" s="5"/>
      <c r="AC240" s="2"/>
      <c r="AD240" s="2"/>
      <c r="AE240" s="2"/>
      <c r="AF240" s="6"/>
    </row>
    <row r="241" spans="1:32" x14ac:dyDescent="0.3">
      <c r="A241" s="116"/>
      <c r="B241" s="10">
        <v>2</v>
      </c>
      <c r="C241" s="10">
        <v>5</v>
      </c>
      <c r="D241" s="10">
        <v>10</v>
      </c>
      <c r="E241" s="10">
        <v>20</v>
      </c>
      <c r="F241" s="10">
        <v>50</v>
      </c>
      <c r="G241" s="10">
        <v>100</v>
      </c>
      <c r="I241" s="116"/>
      <c r="J241" s="10">
        <v>2</v>
      </c>
      <c r="K241" s="10">
        <v>5</v>
      </c>
      <c r="L241" s="10">
        <v>10</v>
      </c>
      <c r="M241" s="10">
        <v>20</v>
      </c>
      <c r="N241" s="10">
        <v>50</v>
      </c>
      <c r="O241" s="10">
        <v>100</v>
      </c>
      <c r="Q241" s="116"/>
      <c r="R241" s="10">
        <v>2</v>
      </c>
      <c r="S241" s="10">
        <v>5</v>
      </c>
      <c r="T241" s="10">
        <v>10</v>
      </c>
      <c r="U241" s="10">
        <v>20</v>
      </c>
      <c r="V241" s="10">
        <v>50</v>
      </c>
      <c r="W241" s="10">
        <v>100</v>
      </c>
      <c r="Z241" s="5"/>
      <c r="AA241" s="5"/>
      <c r="AB241" s="5"/>
      <c r="AC241" s="2"/>
      <c r="AD241" s="2"/>
      <c r="AE241" s="2"/>
      <c r="AF241" s="6"/>
    </row>
    <row r="242" spans="1:32" x14ac:dyDescent="0.3">
      <c r="A242" s="117"/>
      <c r="B242" s="134" t="s">
        <v>61</v>
      </c>
      <c r="C242" s="134"/>
      <c r="D242" s="134"/>
      <c r="E242" s="134"/>
      <c r="F242" s="134"/>
      <c r="G242" s="134"/>
      <c r="I242" s="117"/>
      <c r="J242" s="134" t="s">
        <v>61</v>
      </c>
      <c r="K242" s="134"/>
      <c r="L242" s="134"/>
      <c r="M242" s="134"/>
      <c r="N242" s="134"/>
      <c r="O242" s="134"/>
      <c r="Q242" s="117"/>
      <c r="R242" s="134" t="s">
        <v>61</v>
      </c>
      <c r="S242" s="134"/>
      <c r="T242" s="134"/>
      <c r="U242" s="134"/>
      <c r="V242" s="134"/>
      <c r="W242" s="134"/>
      <c r="Z242" s="5"/>
      <c r="AA242" s="5"/>
      <c r="AB242" s="5"/>
      <c r="AC242" s="2"/>
      <c r="AD242" s="2"/>
      <c r="AE242" s="2"/>
      <c r="AF242" s="6"/>
    </row>
    <row r="243" spans="1:32" x14ac:dyDescent="0.3">
      <c r="A243">
        <f>+A211</f>
        <v>1.25</v>
      </c>
      <c r="B243" s="144" t="s">
        <v>43</v>
      </c>
      <c r="C243" s="144"/>
      <c r="D243" s="2">
        <f>+D211-$C211</f>
        <v>0.31205249999999984</v>
      </c>
      <c r="E243" s="2">
        <f t="shared" ref="E243:G243" si="168">+E211-$C211</f>
        <v>0.37062750000000011</v>
      </c>
      <c r="F243" s="2">
        <f t="shared" si="168"/>
        <v>0.37062750000000011</v>
      </c>
      <c r="G243" s="2">
        <f t="shared" si="168"/>
        <v>0.37062750000000011</v>
      </c>
      <c r="I243">
        <f>+I211</f>
        <v>1.25</v>
      </c>
      <c r="J243" s="144" t="s">
        <v>43</v>
      </c>
      <c r="K243" s="144"/>
      <c r="L243" s="2">
        <f>+L211-$K211</f>
        <v>0</v>
      </c>
      <c r="M243" s="2">
        <f t="shared" ref="M243:O243" si="169">+M211-$K211</f>
        <v>0</v>
      </c>
      <c r="N243" s="2">
        <f t="shared" si="169"/>
        <v>0</v>
      </c>
      <c r="O243" s="2">
        <f t="shared" si="169"/>
        <v>0</v>
      </c>
      <c r="Q243">
        <f>+Q211</f>
        <v>2.5</v>
      </c>
      <c r="R243" s="144" t="s">
        <v>43</v>
      </c>
      <c r="S243" s="144"/>
      <c r="T243" s="2">
        <f>+T211-$S211</f>
        <v>0.61044000000000054</v>
      </c>
      <c r="U243" s="2">
        <f t="shared" ref="U243:W243" si="170">+U211-$S211</f>
        <v>0.61044000000000054</v>
      </c>
      <c r="V243" s="2">
        <f t="shared" si="170"/>
        <v>0.61044000000000054</v>
      </c>
      <c r="W243" s="2">
        <f t="shared" si="170"/>
        <v>0.61044000000000054</v>
      </c>
      <c r="AF243" s="6"/>
    </row>
    <row r="244" spans="1:32" x14ac:dyDescent="0.3">
      <c r="A244">
        <f t="shared" ref="A244:A263" si="171">+A212</f>
        <v>2.5</v>
      </c>
      <c r="B244" s="145"/>
      <c r="C244" s="145"/>
      <c r="D244" s="2">
        <f t="shared" ref="D244:G244" si="172">+D212-$C212</f>
        <v>0.45643499999999948</v>
      </c>
      <c r="E244" s="2">
        <f t="shared" si="172"/>
        <v>0.87560999999999911</v>
      </c>
      <c r="F244" s="2">
        <f t="shared" si="172"/>
        <v>1.3933049999999998</v>
      </c>
      <c r="G244" s="2">
        <f t="shared" si="172"/>
        <v>1.3933049999999998</v>
      </c>
      <c r="I244">
        <f t="shared" ref="I244:I263" si="173">+I212</f>
        <v>2.5</v>
      </c>
      <c r="J244" s="145"/>
      <c r="K244" s="145"/>
      <c r="L244" s="2">
        <f t="shared" ref="L244:O263" si="174">+L212-$K212</f>
        <v>0</v>
      </c>
      <c r="M244" s="2">
        <f t="shared" si="174"/>
        <v>0</v>
      </c>
      <c r="N244" s="2">
        <f t="shared" si="174"/>
        <v>0</v>
      </c>
      <c r="O244" s="2">
        <f t="shared" si="174"/>
        <v>0</v>
      </c>
      <c r="Q244">
        <f t="shared" ref="Q244:Q263" si="175">+Q212</f>
        <v>5</v>
      </c>
      <c r="R244" s="145"/>
      <c r="S244" s="145"/>
      <c r="T244" s="2">
        <f t="shared" ref="T244:W263" si="176">+T212-$S212</f>
        <v>0.95256000000000274</v>
      </c>
      <c r="U244" s="2">
        <f t="shared" si="176"/>
        <v>1.8273600000000014</v>
      </c>
      <c r="V244" s="2">
        <f t="shared" si="176"/>
        <v>2.5816800000000013</v>
      </c>
      <c r="W244" s="2">
        <f t="shared" si="176"/>
        <v>2.5816800000000013</v>
      </c>
    </row>
    <row r="245" spans="1:32" x14ac:dyDescent="0.3">
      <c r="A245">
        <f t="shared" si="171"/>
        <v>3.75</v>
      </c>
      <c r="B245" s="145"/>
      <c r="C245" s="145"/>
      <c r="D245" s="2">
        <f t="shared" ref="D245:G245" si="177">+D213-$C213</f>
        <v>0.53095500000000051</v>
      </c>
      <c r="E245" s="2">
        <f t="shared" si="177"/>
        <v>1.0479375000000006</v>
      </c>
      <c r="F245" s="2">
        <f t="shared" si="177"/>
        <v>1.6906724999999998</v>
      </c>
      <c r="G245" s="2">
        <f t="shared" si="177"/>
        <v>2.17971</v>
      </c>
      <c r="I245">
        <f t="shared" si="173"/>
        <v>3.75</v>
      </c>
      <c r="J245" s="145"/>
      <c r="K245" s="145"/>
      <c r="L245" s="2">
        <f t="shared" si="174"/>
        <v>0</v>
      </c>
      <c r="M245" s="2">
        <f t="shared" si="174"/>
        <v>0</v>
      </c>
      <c r="N245" s="2">
        <f t="shared" si="174"/>
        <v>0</v>
      </c>
      <c r="O245" s="2">
        <f t="shared" si="174"/>
        <v>0</v>
      </c>
      <c r="Q245">
        <f t="shared" si="175"/>
        <v>7.5</v>
      </c>
      <c r="R245" s="145"/>
      <c r="S245" s="145"/>
      <c r="T245" s="2">
        <f t="shared" si="176"/>
        <v>1.1080799999999993</v>
      </c>
      <c r="U245" s="2">
        <f t="shared" si="176"/>
        <v>2.1869999999999994</v>
      </c>
      <c r="V245" s="2">
        <f t="shared" si="176"/>
        <v>3.5283599999999993</v>
      </c>
      <c r="W245" s="2">
        <f t="shared" si="176"/>
        <v>4.548960000000001</v>
      </c>
    </row>
    <row r="246" spans="1:32" x14ac:dyDescent="0.3">
      <c r="A246">
        <f t="shared" si="171"/>
        <v>5</v>
      </c>
      <c r="B246" s="145"/>
      <c r="C246" s="145"/>
      <c r="D246" s="2">
        <f t="shared" ref="D246:G246" si="178">+D214-$C214</f>
        <v>0.61478999999999973</v>
      </c>
      <c r="E246" s="2">
        <f t="shared" si="178"/>
        <v>1.2109500000000009</v>
      </c>
      <c r="F246" s="2">
        <f t="shared" si="178"/>
        <v>1.9561500000000005</v>
      </c>
      <c r="G246" s="2">
        <f t="shared" si="178"/>
        <v>2.51505</v>
      </c>
      <c r="I246">
        <f t="shared" si="173"/>
        <v>5</v>
      </c>
      <c r="J246" s="145"/>
      <c r="K246" s="145"/>
      <c r="L246" s="2">
        <f t="shared" si="174"/>
        <v>0</v>
      </c>
      <c r="M246" s="2">
        <f t="shared" si="174"/>
        <v>0</v>
      </c>
      <c r="N246" s="2">
        <f t="shared" si="174"/>
        <v>0</v>
      </c>
      <c r="O246" s="2">
        <f t="shared" si="174"/>
        <v>0</v>
      </c>
      <c r="Q246">
        <f t="shared" si="175"/>
        <v>10</v>
      </c>
      <c r="R246" s="145"/>
      <c r="S246" s="145"/>
      <c r="T246" s="2">
        <f t="shared" si="176"/>
        <v>1.2830400000000006</v>
      </c>
      <c r="U246" s="2">
        <f t="shared" si="176"/>
        <v>2.5271999999999997</v>
      </c>
      <c r="V246" s="2">
        <f t="shared" si="176"/>
        <v>4.0823999999999989</v>
      </c>
      <c r="W246" s="2">
        <f t="shared" si="176"/>
        <v>5.2488000000000001</v>
      </c>
    </row>
    <row r="247" spans="1:32" x14ac:dyDescent="0.3">
      <c r="A247">
        <f t="shared" si="171"/>
        <v>7.5</v>
      </c>
      <c r="B247" s="145"/>
      <c r="C247" s="145"/>
      <c r="D247" s="2">
        <f t="shared" ref="D247:G247" si="179">+D215-$C215</f>
        <v>0.72656999999999972</v>
      </c>
      <c r="E247" s="2">
        <f t="shared" si="179"/>
        <v>1.4531400000000003</v>
      </c>
      <c r="F247" s="2">
        <f t="shared" si="179"/>
        <v>2.4032699999999991</v>
      </c>
      <c r="G247" s="2">
        <f t="shared" si="179"/>
        <v>3.1298399999999997</v>
      </c>
      <c r="I247">
        <f t="shared" si="173"/>
        <v>7.5</v>
      </c>
      <c r="J247" s="145"/>
      <c r="K247" s="145"/>
      <c r="L247" s="2">
        <f t="shared" si="174"/>
        <v>0</v>
      </c>
      <c r="M247" s="2">
        <f t="shared" si="174"/>
        <v>0</v>
      </c>
      <c r="N247" s="2">
        <f t="shared" si="174"/>
        <v>0</v>
      </c>
      <c r="O247" s="2">
        <f t="shared" si="174"/>
        <v>0</v>
      </c>
      <c r="Q247">
        <f t="shared" si="175"/>
        <v>15</v>
      </c>
      <c r="R247" s="145"/>
      <c r="S247" s="145"/>
      <c r="T247" s="2">
        <f t="shared" si="176"/>
        <v>1.5163200000000003</v>
      </c>
      <c r="U247" s="2">
        <f t="shared" si="176"/>
        <v>3.0326400000000007</v>
      </c>
      <c r="V247" s="2">
        <f t="shared" si="176"/>
        <v>5.0155200000000004</v>
      </c>
      <c r="W247" s="2">
        <f t="shared" si="176"/>
        <v>6.5318399999999954</v>
      </c>
    </row>
    <row r="248" spans="1:32" x14ac:dyDescent="0.3">
      <c r="A248">
        <f t="shared" si="171"/>
        <v>10</v>
      </c>
      <c r="B248" s="145"/>
      <c r="C248" s="145"/>
      <c r="D248" s="2">
        <f t="shared" ref="D248:G248" si="180">+D216-$C216</f>
        <v>0.85697999999999919</v>
      </c>
      <c r="E248" s="2">
        <f t="shared" si="180"/>
        <v>1.6766999999999985</v>
      </c>
      <c r="F248" s="2">
        <f t="shared" si="180"/>
        <v>2.7944999999999993</v>
      </c>
      <c r="G248" s="2">
        <f t="shared" si="180"/>
        <v>3.6514799999999994</v>
      </c>
      <c r="I248">
        <f t="shared" si="173"/>
        <v>10</v>
      </c>
      <c r="J248" s="145"/>
      <c r="K248" s="145"/>
      <c r="L248" s="2">
        <f t="shared" si="174"/>
        <v>0</v>
      </c>
      <c r="M248" s="2">
        <f t="shared" si="174"/>
        <v>0</v>
      </c>
      <c r="N248" s="2">
        <f t="shared" si="174"/>
        <v>0</v>
      </c>
      <c r="O248" s="2">
        <f t="shared" si="174"/>
        <v>0</v>
      </c>
      <c r="Q248">
        <f t="shared" si="175"/>
        <v>20</v>
      </c>
      <c r="R248" s="145"/>
      <c r="S248" s="145"/>
      <c r="T248" s="2">
        <f t="shared" si="176"/>
        <v>1.7884799999999998</v>
      </c>
      <c r="U248" s="2">
        <f t="shared" si="176"/>
        <v>3.4992000000000019</v>
      </c>
      <c r="V248" s="2">
        <f t="shared" si="176"/>
        <v>5.8320000000000007</v>
      </c>
      <c r="W248" s="2">
        <f t="shared" si="176"/>
        <v>7.6204800000000041</v>
      </c>
    </row>
    <row r="249" spans="1:32" x14ac:dyDescent="0.3">
      <c r="A249">
        <f t="shared" si="171"/>
        <v>15</v>
      </c>
      <c r="B249" s="145"/>
      <c r="C249" s="145"/>
      <c r="D249" s="2">
        <f t="shared" ref="D249:G249" si="181">+D217-$C217</f>
        <v>0.95012999999999881</v>
      </c>
      <c r="E249" s="2">
        <f t="shared" si="181"/>
        <v>1.9561499999999992</v>
      </c>
      <c r="F249" s="2">
        <f t="shared" si="181"/>
        <v>3.2975099999999991</v>
      </c>
      <c r="G249" s="2">
        <f t="shared" si="181"/>
        <v>4.3035299999999985</v>
      </c>
      <c r="I249">
        <f t="shared" si="173"/>
        <v>15</v>
      </c>
      <c r="J249" s="145"/>
      <c r="K249" s="145"/>
      <c r="L249" s="2">
        <f t="shared" si="174"/>
        <v>3.720959999999998</v>
      </c>
      <c r="M249" s="2">
        <f t="shared" si="174"/>
        <v>3.720959999999998</v>
      </c>
      <c r="N249" s="2">
        <f t="shared" si="174"/>
        <v>3.720959999999998</v>
      </c>
      <c r="O249" s="2">
        <f t="shared" si="174"/>
        <v>3.720959999999998</v>
      </c>
      <c r="Q249">
        <f t="shared" si="175"/>
        <v>30</v>
      </c>
      <c r="R249" s="145"/>
      <c r="S249" s="145"/>
      <c r="T249" s="2">
        <f t="shared" si="176"/>
        <v>1.9828799999999998</v>
      </c>
      <c r="U249" s="2">
        <f t="shared" si="176"/>
        <v>4.082399999999998</v>
      </c>
      <c r="V249" s="2">
        <f t="shared" si="176"/>
        <v>6.8817599999999999</v>
      </c>
      <c r="W249" s="2">
        <f t="shared" si="176"/>
        <v>8.9812800000000017</v>
      </c>
    </row>
    <row r="250" spans="1:32" x14ac:dyDescent="0.3">
      <c r="A250">
        <f t="shared" si="171"/>
        <v>22.5</v>
      </c>
      <c r="B250" s="145"/>
      <c r="C250" s="145"/>
      <c r="D250" s="2">
        <f t="shared" ref="D250:G250" si="182">+D218-$C218</f>
        <v>1.089855</v>
      </c>
      <c r="E250" s="2">
        <f t="shared" si="182"/>
        <v>2.1797100000000018</v>
      </c>
      <c r="F250" s="2">
        <f t="shared" si="182"/>
        <v>3.6887400000000001</v>
      </c>
      <c r="G250" s="2">
        <f t="shared" si="182"/>
        <v>4.8624300000000007</v>
      </c>
      <c r="I250">
        <f t="shared" si="173"/>
        <v>22.5</v>
      </c>
      <c r="J250" s="145"/>
      <c r="K250" s="145"/>
      <c r="L250" s="2">
        <f t="shared" si="174"/>
        <v>4.3594200000000001</v>
      </c>
      <c r="M250" s="2">
        <f t="shared" si="174"/>
        <v>8.7188400000000073</v>
      </c>
      <c r="N250" s="2">
        <f t="shared" si="174"/>
        <v>13.294260000000005</v>
      </c>
      <c r="O250" s="2">
        <f t="shared" si="174"/>
        <v>13.294260000000005</v>
      </c>
      <c r="Q250">
        <f t="shared" si="175"/>
        <v>45</v>
      </c>
      <c r="R250" s="145"/>
      <c r="S250" s="145"/>
      <c r="T250" s="2">
        <f t="shared" si="176"/>
        <v>2.2744800000000023</v>
      </c>
      <c r="U250" s="2">
        <f t="shared" si="176"/>
        <v>4.5489599999999975</v>
      </c>
      <c r="V250" s="2">
        <f t="shared" si="176"/>
        <v>7.6982400000000002</v>
      </c>
      <c r="W250" s="2">
        <f t="shared" si="176"/>
        <v>10.147679999999999</v>
      </c>
    </row>
    <row r="251" spans="1:32" x14ac:dyDescent="0.3">
      <c r="A251">
        <f t="shared" si="171"/>
        <v>30</v>
      </c>
      <c r="B251" s="145"/>
      <c r="C251" s="145"/>
      <c r="D251" s="2">
        <f t="shared" ref="D251:G251" si="183">+D219-$C219</f>
        <v>1.1177999999999999</v>
      </c>
      <c r="E251" s="2">
        <f t="shared" si="183"/>
        <v>2.2356000000000007</v>
      </c>
      <c r="F251" s="2">
        <f t="shared" si="183"/>
        <v>3.9122999999999992</v>
      </c>
      <c r="G251" s="2">
        <f t="shared" si="183"/>
        <v>5.1418800000000013</v>
      </c>
      <c r="I251">
        <f t="shared" si="173"/>
        <v>30</v>
      </c>
      <c r="J251" s="145"/>
      <c r="K251" s="145"/>
      <c r="L251" s="2">
        <f t="shared" si="174"/>
        <v>4.4711999999999996</v>
      </c>
      <c r="M251" s="2">
        <f t="shared" si="174"/>
        <v>8.9424000000000028</v>
      </c>
      <c r="N251" s="2">
        <f t="shared" si="174"/>
        <v>15.649199999999997</v>
      </c>
      <c r="O251" s="2">
        <f t="shared" si="174"/>
        <v>20.567520000000005</v>
      </c>
      <c r="Q251">
        <f t="shared" si="175"/>
        <v>60</v>
      </c>
      <c r="R251" s="145"/>
      <c r="S251" s="145"/>
      <c r="T251" s="2">
        <f t="shared" si="176"/>
        <v>2.3327999999999989</v>
      </c>
      <c r="U251" s="2">
        <f t="shared" si="176"/>
        <v>4.6655999999999977</v>
      </c>
      <c r="V251" s="2">
        <f t="shared" si="176"/>
        <v>8.1647999999999996</v>
      </c>
      <c r="W251" s="2">
        <f t="shared" si="176"/>
        <v>10.730879999999999</v>
      </c>
    </row>
    <row r="252" spans="1:32" x14ac:dyDescent="0.3">
      <c r="A252">
        <f t="shared" si="171"/>
        <v>37.5</v>
      </c>
      <c r="B252" s="145"/>
      <c r="C252" s="145"/>
      <c r="D252" s="2">
        <f t="shared" ref="D252:G252" si="184">+D220-$C220</f>
        <v>1.0817999999999985</v>
      </c>
      <c r="E252" s="2">
        <f t="shared" si="184"/>
        <v>2.1995999999999984</v>
      </c>
      <c r="F252" s="2">
        <f t="shared" si="184"/>
        <v>3.8762999999999987</v>
      </c>
      <c r="G252" s="2">
        <f t="shared" si="184"/>
        <v>5.2735499999999966</v>
      </c>
      <c r="I252">
        <f t="shared" si="173"/>
        <v>37.5</v>
      </c>
      <c r="J252" s="145"/>
      <c r="K252" s="145"/>
      <c r="L252" s="2">
        <f t="shared" si="174"/>
        <v>4.4711999999999925</v>
      </c>
      <c r="M252" s="2">
        <f t="shared" si="174"/>
        <v>8.9423999999999921</v>
      </c>
      <c r="N252" s="2">
        <f t="shared" si="174"/>
        <v>15.649199999999993</v>
      </c>
      <c r="O252" s="2">
        <f t="shared" si="174"/>
        <v>21.238199999999985</v>
      </c>
      <c r="Q252">
        <f t="shared" si="175"/>
        <v>75</v>
      </c>
      <c r="R252" s="145"/>
      <c r="S252" s="145"/>
      <c r="T252" s="2">
        <f t="shared" si="176"/>
        <v>2.3327999999999989</v>
      </c>
      <c r="U252" s="2">
        <f t="shared" si="176"/>
        <v>4.6656000000000031</v>
      </c>
      <c r="V252" s="2">
        <f t="shared" si="176"/>
        <v>8.1647999999999978</v>
      </c>
      <c r="W252" s="2">
        <f t="shared" si="176"/>
        <v>11.080800000000002</v>
      </c>
    </row>
    <row r="253" spans="1:32" x14ac:dyDescent="0.3">
      <c r="A253">
        <f t="shared" si="171"/>
        <v>45</v>
      </c>
      <c r="B253" s="145"/>
      <c r="C253" s="145"/>
      <c r="D253" s="2">
        <f t="shared" ref="D253:G253" si="185">+D221-$C221</f>
        <v>0.12447000000000052</v>
      </c>
      <c r="E253" s="2">
        <f t="shared" si="185"/>
        <v>1.2981599999999975</v>
      </c>
      <c r="F253" s="2">
        <f t="shared" si="185"/>
        <v>2.9748599999999996</v>
      </c>
      <c r="G253" s="2">
        <f t="shared" si="185"/>
        <v>4.3162199999999995</v>
      </c>
      <c r="I253">
        <f t="shared" si="173"/>
        <v>45</v>
      </c>
      <c r="J253" s="145"/>
      <c r="K253" s="145"/>
      <c r="L253" s="2">
        <f t="shared" si="174"/>
        <v>4.6947600000000023</v>
      </c>
      <c r="M253" s="2">
        <f t="shared" si="174"/>
        <v>9.3895199999999903</v>
      </c>
      <c r="N253" s="2">
        <f t="shared" si="174"/>
        <v>16.096319999999999</v>
      </c>
      <c r="O253" s="2">
        <f t="shared" si="174"/>
        <v>21.461759999999998</v>
      </c>
      <c r="Q253">
        <f t="shared" si="175"/>
        <v>90</v>
      </c>
      <c r="R253" s="145"/>
      <c r="S253" s="145"/>
      <c r="T253" s="2">
        <f t="shared" si="176"/>
        <v>0.8467199999999977</v>
      </c>
      <c r="U253" s="2">
        <f t="shared" si="176"/>
        <v>3.2961600000000004</v>
      </c>
      <c r="V253" s="2">
        <f t="shared" si="176"/>
        <v>6.7953599999999952</v>
      </c>
      <c r="W253" s="2">
        <f t="shared" si="176"/>
        <v>9.5947199999999988</v>
      </c>
    </row>
    <row r="254" spans="1:32" x14ac:dyDescent="0.3">
      <c r="A254">
        <f t="shared" si="171"/>
        <v>60</v>
      </c>
      <c r="B254" s="145"/>
      <c r="C254" s="145"/>
      <c r="D254" s="2">
        <f t="shared" ref="D254:G254" si="186">+D222-$C222</f>
        <v>0</v>
      </c>
      <c r="E254" s="2">
        <f t="shared" si="186"/>
        <v>0</v>
      </c>
      <c r="F254" s="2">
        <f t="shared" si="186"/>
        <v>1.0601999999999983</v>
      </c>
      <c r="G254" s="2">
        <f t="shared" si="186"/>
        <v>2.4015600000000017</v>
      </c>
      <c r="I254">
        <f t="shared" si="173"/>
        <v>60</v>
      </c>
      <c r="J254" s="145"/>
      <c r="K254" s="145"/>
      <c r="L254" s="2">
        <f t="shared" si="174"/>
        <v>4.4711999999999961</v>
      </c>
      <c r="M254" s="2">
        <f t="shared" si="174"/>
        <v>9.8366399999999992</v>
      </c>
      <c r="N254" s="2">
        <f t="shared" si="174"/>
        <v>16.990559999999991</v>
      </c>
      <c r="O254" s="2">
        <f t="shared" si="174"/>
        <v>22.356000000000005</v>
      </c>
      <c r="Q254">
        <f t="shared" si="175"/>
        <v>120</v>
      </c>
      <c r="R254" s="145"/>
      <c r="S254" s="145"/>
      <c r="T254" s="2">
        <f t="shared" si="176"/>
        <v>0</v>
      </c>
      <c r="U254" s="2">
        <f t="shared" si="176"/>
        <v>0</v>
      </c>
      <c r="V254" s="2">
        <f t="shared" si="176"/>
        <v>2.9952000000000005</v>
      </c>
      <c r="W254" s="2">
        <f t="shared" si="176"/>
        <v>5.7945600000000006</v>
      </c>
    </row>
    <row r="255" spans="1:32" x14ac:dyDescent="0.3">
      <c r="A255">
        <f t="shared" si="171"/>
        <v>75</v>
      </c>
      <c r="B255" s="145"/>
      <c r="C255" s="145"/>
      <c r="D255" s="2">
        <f t="shared" ref="D255:G255" si="187">+D223-$C223</f>
        <v>0</v>
      </c>
      <c r="E255" s="2">
        <f t="shared" si="187"/>
        <v>0</v>
      </c>
      <c r="F255" s="2">
        <f t="shared" si="187"/>
        <v>0</v>
      </c>
      <c r="G255" s="2">
        <f t="shared" si="187"/>
        <v>0.20745000000000147</v>
      </c>
      <c r="I255">
        <f t="shared" si="173"/>
        <v>75</v>
      </c>
      <c r="J255" s="145"/>
      <c r="K255" s="145"/>
      <c r="L255" s="2">
        <f t="shared" si="174"/>
        <v>4.4711999999999996</v>
      </c>
      <c r="M255" s="2">
        <f t="shared" si="174"/>
        <v>8.9423999999999992</v>
      </c>
      <c r="N255" s="2">
        <f t="shared" si="174"/>
        <v>15.649199999999993</v>
      </c>
      <c r="O255" s="2">
        <f t="shared" si="174"/>
        <v>21.238200000000006</v>
      </c>
      <c r="Q255">
        <f t="shared" si="175"/>
        <v>150</v>
      </c>
      <c r="R255" s="145"/>
      <c r="S255" s="145"/>
      <c r="T255" s="2">
        <f t="shared" si="176"/>
        <v>0</v>
      </c>
      <c r="U255" s="2">
        <f t="shared" si="176"/>
        <v>0</v>
      </c>
      <c r="V255" s="2">
        <f t="shared" si="176"/>
        <v>0</v>
      </c>
      <c r="W255" s="2">
        <f t="shared" si="176"/>
        <v>1.4111999999999973</v>
      </c>
    </row>
    <row r="256" spans="1:32" x14ac:dyDescent="0.3">
      <c r="A256">
        <f t="shared" si="171"/>
        <v>90</v>
      </c>
      <c r="B256" s="145"/>
      <c r="C256" s="145"/>
      <c r="D256" s="2">
        <f t="shared" ref="D256:G256" si="188">+D224-$C224</f>
        <v>0</v>
      </c>
      <c r="E256" s="2">
        <f t="shared" si="188"/>
        <v>0</v>
      </c>
      <c r="F256" s="2">
        <f t="shared" si="188"/>
        <v>0</v>
      </c>
      <c r="G256" s="2">
        <f t="shared" si="188"/>
        <v>0</v>
      </c>
      <c r="I256">
        <f t="shared" si="173"/>
        <v>90</v>
      </c>
      <c r="J256" s="145"/>
      <c r="K256" s="145"/>
      <c r="L256" s="2">
        <f t="shared" si="174"/>
        <v>5.3654399999999995</v>
      </c>
      <c r="M256" s="2">
        <f t="shared" si="174"/>
        <v>10.730880000000006</v>
      </c>
      <c r="N256" s="2">
        <f t="shared" si="174"/>
        <v>17.437680000000007</v>
      </c>
      <c r="O256" s="2">
        <f t="shared" si="174"/>
        <v>22.803120000000014</v>
      </c>
      <c r="Q256">
        <f t="shared" si="175"/>
        <v>180</v>
      </c>
      <c r="R256" s="145"/>
      <c r="S256" s="145"/>
      <c r="T256" s="2">
        <f t="shared" si="176"/>
        <v>0</v>
      </c>
      <c r="U256" s="2">
        <f t="shared" si="176"/>
        <v>0</v>
      </c>
      <c r="V256" s="2">
        <f t="shared" si="176"/>
        <v>0</v>
      </c>
      <c r="W256" s="2">
        <f t="shared" si="176"/>
        <v>0</v>
      </c>
    </row>
    <row r="257" spans="1:23" x14ac:dyDescent="0.3">
      <c r="A257">
        <f t="shared" si="171"/>
        <v>120</v>
      </c>
      <c r="B257" s="145"/>
      <c r="C257" s="145"/>
      <c r="D257" s="2">
        <f t="shared" ref="D257:G257" si="189">+D225-$C225</f>
        <v>0</v>
      </c>
      <c r="E257" s="2">
        <f t="shared" si="189"/>
        <v>0</v>
      </c>
      <c r="F257" s="2">
        <f t="shared" si="189"/>
        <v>0</v>
      </c>
      <c r="G257" s="2">
        <f t="shared" si="189"/>
        <v>0</v>
      </c>
      <c r="I257">
        <f t="shared" si="173"/>
        <v>120</v>
      </c>
      <c r="J257" s="145"/>
      <c r="K257" s="145"/>
      <c r="L257" s="2">
        <f t="shared" si="174"/>
        <v>4.6500480000000017</v>
      </c>
      <c r="M257" s="2">
        <f t="shared" si="174"/>
        <v>10.015488000000001</v>
      </c>
      <c r="N257" s="2">
        <f t="shared" si="174"/>
        <v>17.169407999999994</v>
      </c>
      <c r="O257" s="2">
        <f t="shared" si="174"/>
        <v>22.534848</v>
      </c>
      <c r="Q257">
        <f t="shared" si="175"/>
        <v>240</v>
      </c>
      <c r="R257" s="145"/>
      <c r="S257" s="145"/>
      <c r="T257" s="2">
        <f t="shared" si="176"/>
        <v>0</v>
      </c>
      <c r="U257" s="2">
        <f t="shared" si="176"/>
        <v>0</v>
      </c>
      <c r="V257" s="2">
        <f t="shared" si="176"/>
        <v>0</v>
      </c>
      <c r="W257" s="2">
        <f t="shared" si="176"/>
        <v>0</v>
      </c>
    </row>
    <row r="258" spans="1:23" x14ac:dyDescent="0.3">
      <c r="A258">
        <f t="shared" si="171"/>
        <v>150</v>
      </c>
      <c r="B258" s="145"/>
      <c r="C258" s="145"/>
      <c r="D258" s="2">
        <f t="shared" ref="D258:G258" si="190">+D226-$C226</f>
        <v>0</v>
      </c>
      <c r="E258" s="2">
        <f t="shared" si="190"/>
        <v>0</v>
      </c>
      <c r="F258" s="2">
        <f t="shared" si="190"/>
        <v>0</v>
      </c>
      <c r="G258" s="2">
        <f t="shared" si="190"/>
        <v>0</v>
      </c>
      <c r="I258">
        <f t="shared" si="173"/>
        <v>150</v>
      </c>
      <c r="J258" s="145"/>
      <c r="K258" s="145"/>
      <c r="L258" s="2">
        <f t="shared" si="174"/>
        <v>4.9183200000000049</v>
      </c>
      <c r="M258" s="2">
        <f t="shared" si="174"/>
        <v>9.8366399999999921</v>
      </c>
      <c r="N258" s="2">
        <f t="shared" si="174"/>
        <v>17.884800000000009</v>
      </c>
      <c r="O258" s="2">
        <f t="shared" si="174"/>
        <v>22.356000000000005</v>
      </c>
      <c r="Q258">
        <f t="shared" si="175"/>
        <v>300</v>
      </c>
      <c r="R258" s="145"/>
      <c r="S258" s="145"/>
      <c r="T258" s="2">
        <f t="shared" si="176"/>
        <v>0</v>
      </c>
      <c r="U258" s="2">
        <f t="shared" si="176"/>
        <v>0</v>
      </c>
      <c r="V258" s="2">
        <f t="shared" si="176"/>
        <v>0</v>
      </c>
      <c r="W258" s="2">
        <f t="shared" si="176"/>
        <v>0</v>
      </c>
    </row>
    <row r="259" spans="1:23" x14ac:dyDescent="0.3">
      <c r="A259">
        <f t="shared" si="171"/>
        <v>180</v>
      </c>
      <c r="B259" s="145"/>
      <c r="C259" s="145"/>
      <c r="D259" s="2">
        <f t="shared" ref="D259:G259" si="191">+D227-$C227</f>
        <v>0</v>
      </c>
      <c r="E259" s="2">
        <f t="shared" si="191"/>
        <v>0</v>
      </c>
      <c r="F259" s="2">
        <f t="shared" si="191"/>
        <v>0</v>
      </c>
      <c r="G259" s="2">
        <f t="shared" si="191"/>
        <v>0</v>
      </c>
      <c r="I259">
        <f t="shared" si="173"/>
        <v>180</v>
      </c>
      <c r="J259" s="145"/>
      <c r="K259" s="145"/>
      <c r="L259" s="2">
        <f t="shared" si="174"/>
        <v>5.9974559999999997</v>
      </c>
      <c r="M259" s="2">
        <f t="shared" si="174"/>
        <v>11.094623999999996</v>
      </c>
      <c r="N259" s="2">
        <f t="shared" si="174"/>
        <v>18.60624</v>
      </c>
      <c r="O259" s="2">
        <f t="shared" si="174"/>
        <v>23.971679999999985</v>
      </c>
      <c r="Q259">
        <f t="shared" si="175"/>
        <v>360</v>
      </c>
      <c r="R259" s="145"/>
      <c r="S259" s="145"/>
      <c r="T259" s="2">
        <f t="shared" si="176"/>
        <v>0</v>
      </c>
      <c r="U259" s="2">
        <f t="shared" si="176"/>
        <v>0</v>
      </c>
      <c r="V259" s="2">
        <f t="shared" si="176"/>
        <v>0</v>
      </c>
      <c r="W259" s="2">
        <f t="shared" si="176"/>
        <v>0</v>
      </c>
    </row>
    <row r="260" spans="1:23" x14ac:dyDescent="0.3">
      <c r="A260">
        <f t="shared" si="171"/>
        <v>270</v>
      </c>
      <c r="B260" s="145"/>
      <c r="C260" s="145"/>
      <c r="D260" s="2">
        <f t="shared" ref="D260:G260" si="192">+D228-$C228</f>
        <v>0</v>
      </c>
      <c r="E260" s="2">
        <f t="shared" si="192"/>
        <v>0</v>
      </c>
      <c r="F260" s="2">
        <f t="shared" si="192"/>
        <v>0</v>
      </c>
      <c r="G260" s="2">
        <f t="shared" si="192"/>
        <v>0</v>
      </c>
      <c r="I260">
        <f t="shared" si="173"/>
        <v>270</v>
      </c>
      <c r="J260" s="145"/>
      <c r="K260" s="145"/>
      <c r="L260" s="2">
        <f t="shared" si="174"/>
        <v>0</v>
      </c>
      <c r="M260" s="2">
        <f t="shared" si="174"/>
        <v>1.7528400000000062</v>
      </c>
      <c r="N260" s="2">
        <f t="shared" si="174"/>
        <v>9.3985919999999936</v>
      </c>
      <c r="O260" s="2">
        <f t="shared" si="174"/>
        <v>15.837119999999985</v>
      </c>
      <c r="Q260">
        <f t="shared" si="175"/>
        <v>540</v>
      </c>
      <c r="R260" s="145"/>
      <c r="S260" s="145"/>
      <c r="T260" s="2">
        <f t="shared" si="176"/>
        <v>0</v>
      </c>
      <c r="U260" s="2">
        <f t="shared" si="176"/>
        <v>0</v>
      </c>
      <c r="V260" s="2">
        <f t="shared" si="176"/>
        <v>0</v>
      </c>
      <c r="W260" s="2">
        <f t="shared" si="176"/>
        <v>0</v>
      </c>
    </row>
    <row r="261" spans="1:23" x14ac:dyDescent="0.3">
      <c r="A261">
        <f t="shared" si="171"/>
        <v>360</v>
      </c>
      <c r="B261" s="145"/>
      <c r="C261" s="145"/>
      <c r="D261" s="2">
        <f t="shared" ref="D261:G261" si="193">+D229-$C229</f>
        <v>0</v>
      </c>
      <c r="E261" s="2">
        <f t="shared" si="193"/>
        <v>0</v>
      </c>
      <c r="F261" s="2">
        <f t="shared" si="193"/>
        <v>0</v>
      </c>
      <c r="G261" s="2">
        <f t="shared" si="193"/>
        <v>0</v>
      </c>
      <c r="I261">
        <f t="shared" si="173"/>
        <v>360</v>
      </c>
      <c r="J261" s="145"/>
      <c r="K261" s="145"/>
      <c r="L261" s="2">
        <f t="shared" si="174"/>
        <v>0</v>
      </c>
      <c r="M261" s="2">
        <f t="shared" si="174"/>
        <v>0</v>
      </c>
      <c r="N261" s="2">
        <f t="shared" si="174"/>
        <v>0.72748799999998681</v>
      </c>
      <c r="O261" s="2">
        <f t="shared" si="174"/>
        <v>7.7025599999999983</v>
      </c>
      <c r="Q261">
        <f t="shared" si="175"/>
        <v>720</v>
      </c>
      <c r="R261" s="145"/>
      <c r="S261" s="145"/>
      <c r="T261" s="2">
        <f t="shared" si="176"/>
        <v>0</v>
      </c>
      <c r="U261" s="2">
        <f t="shared" si="176"/>
        <v>0</v>
      </c>
      <c r="V261" s="2">
        <f t="shared" si="176"/>
        <v>0</v>
      </c>
      <c r="W261" s="2">
        <f t="shared" si="176"/>
        <v>0</v>
      </c>
    </row>
    <row r="262" spans="1:23" x14ac:dyDescent="0.3">
      <c r="A262">
        <f t="shared" si="171"/>
        <v>720</v>
      </c>
      <c r="B262" s="145"/>
      <c r="C262" s="145"/>
      <c r="D262" s="2">
        <f t="shared" ref="D262:G262" si="194">+D230-$C230</f>
        <v>0</v>
      </c>
      <c r="E262" s="2">
        <f t="shared" si="194"/>
        <v>0</v>
      </c>
      <c r="F262" s="2">
        <f t="shared" si="194"/>
        <v>0</v>
      </c>
      <c r="G262" s="2">
        <f t="shared" si="194"/>
        <v>0</v>
      </c>
      <c r="I262">
        <f t="shared" si="173"/>
        <v>720</v>
      </c>
      <c r="J262" s="145"/>
      <c r="K262" s="145"/>
      <c r="L262" s="2">
        <f t="shared" si="174"/>
        <v>0</v>
      </c>
      <c r="M262" s="2">
        <f t="shared" si="174"/>
        <v>0</v>
      </c>
      <c r="N262" s="2">
        <f t="shared" si="174"/>
        <v>0</v>
      </c>
      <c r="O262" s="2">
        <f t="shared" si="174"/>
        <v>0</v>
      </c>
      <c r="Q262">
        <f t="shared" si="175"/>
        <v>1440</v>
      </c>
      <c r="R262" s="145"/>
      <c r="S262" s="145"/>
      <c r="T262" s="2">
        <f t="shared" si="176"/>
        <v>0</v>
      </c>
      <c r="U262" s="2">
        <f t="shared" si="176"/>
        <v>0</v>
      </c>
      <c r="V262" s="2">
        <f t="shared" si="176"/>
        <v>0</v>
      </c>
      <c r="W262" s="2">
        <f t="shared" si="176"/>
        <v>0</v>
      </c>
    </row>
    <row r="263" spans="1:23" x14ac:dyDescent="0.3">
      <c r="A263" s="9">
        <f t="shared" si="171"/>
        <v>1080</v>
      </c>
      <c r="B263" s="146"/>
      <c r="C263" s="146"/>
      <c r="D263" s="14">
        <f t="shared" ref="D263:G263" si="195">+D231-$C231</f>
        <v>0</v>
      </c>
      <c r="E263" s="14">
        <f t="shared" si="195"/>
        <v>0</v>
      </c>
      <c r="F263" s="14">
        <f t="shared" si="195"/>
        <v>0</v>
      </c>
      <c r="G263" s="14">
        <f t="shared" si="195"/>
        <v>0</v>
      </c>
      <c r="I263" s="9">
        <f t="shared" si="173"/>
        <v>1080</v>
      </c>
      <c r="J263" s="146"/>
      <c r="K263" s="146"/>
      <c r="L263" s="14">
        <f t="shared" si="174"/>
        <v>0</v>
      </c>
      <c r="M263" s="14">
        <f t="shared" si="174"/>
        <v>0</v>
      </c>
      <c r="N263" s="14">
        <f t="shared" si="174"/>
        <v>0</v>
      </c>
      <c r="O263" s="14">
        <f t="shared" si="174"/>
        <v>0</v>
      </c>
      <c r="Q263" s="9">
        <f t="shared" si="175"/>
        <v>2160</v>
      </c>
      <c r="R263" s="146"/>
      <c r="S263" s="146"/>
      <c r="T263" s="14">
        <f t="shared" si="176"/>
        <v>0</v>
      </c>
      <c r="U263" s="14">
        <f t="shared" si="176"/>
        <v>0</v>
      </c>
      <c r="V263" s="14">
        <f t="shared" si="176"/>
        <v>0</v>
      </c>
      <c r="W263" s="14">
        <f t="shared" si="176"/>
        <v>0</v>
      </c>
    </row>
    <row r="264" spans="1:23" x14ac:dyDescent="0.3">
      <c r="A264" s="3" t="s">
        <v>40</v>
      </c>
      <c r="B264" s="6"/>
      <c r="C264" s="6"/>
      <c r="D264" s="6">
        <f t="shared" ref="D264" si="196">+SUM(D243:D263)</f>
        <v>7.8618374999999965</v>
      </c>
      <c r="E264" s="6">
        <f t="shared" ref="E264" si="197">+SUM(E243:E263)</f>
        <v>16.504184999999996</v>
      </c>
      <c r="F264" s="6">
        <f t="shared" ref="F264" si="198">+SUM(F243:F263)</f>
        <v>29.418434999999992</v>
      </c>
      <c r="G264" s="6">
        <f t="shared" ref="G264" si="199">+SUM(G243:G263)</f>
        <v>39.746632499999997</v>
      </c>
      <c r="I264" s="3" t="s">
        <v>40</v>
      </c>
      <c r="J264" s="6"/>
      <c r="K264" s="6"/>
      <c r="L264" s="6">
        <f t="shared" ref="L264" si="200">+SUM(L243:L263)</f>
        <v>51.591203999999991</v>
      </c>
      <c r="M264" s="6">
        <f t="shared" ref="M264" si="201">+SUM(M243:M263)</f>
        <v>101.923632</v>
      </c>
      <c r="N264" s="6">
        <f t="shared" ref="N264" si="202">+SUM(N243:N263)</f>
        <v>178.27390800000001</v>
      </c>
      <c r="O264" s="6">
        <f t="shared" ref="O264" si="203">+SUM(O243:O263)</f>
        <v>239.08222799999999</v>
      </c>
      <c r="Q264" s="3" t="s">
        <v>40</v>
      </c>
      <c r="R264" s="6"/>
      <c r="S264" s="6"/>
      <c r="T264" s="6">
        <f t="shared" ref="T264" si="204">+SUM(T243:T263)</f>
        <v>17.028600000000001</v>
      </c>
      <c r="U264" s="6">
        <f t="shared" ref="U264" si="205">+SUM(U243:U263)</f>
        <v>34.94256</v>
      </c>
      <c r="V264" s="6">
        <f t="shared" ref="V264" si="206">+SUM(V243:V263)</f>
        <v>62.350560000000002</v>
      </c>
      <c r="W264" s="6">
        <f t="shared" ref="W264" si="207">+SUM(W243:W263)</f>
        <v>84.883319999999998</v>
      </c>
    </row>
    <row r="265" spans="1:23" x14ac:dyDescent="0.3">
      <c r="A265" s="16" t="s">
        <v>41</v>
      </c>
      <c r="B265" s="17"/>
      <c r="C265" s="17"/>
      <c r="D265" s="17">
        <f t="shared" ref="D265" si="208">+D264/D241</f>
        <v>0.78618374999999963</v>
      </c>
      <c r="E265" s="17">
        <f t="shared" ref="E265" si="209">+E264/E241</f>
        <v>0.82520924999999978</v>
      </c>
      <c r="F265" s="17">
        <f t="shared" ref="F265" si="210">+F264/F241</f>
        <v>0.58836869999999986</v>
      </c>
      <c r="G265" s="17">
        <f t="shared" ref="G265" si="211">+G264/G241</f>
        <v>0.39746632499999995</v>
      </c>
      <c r="I265" s="16" t="s">
        <v>41</v>
      </c>
      <c r="J265" s="17"/>
      <c r="K265" s="17"/>
      <c r="L265" s="17">
        <f t="shared" ref="L265" si="212">+L264/L241</f>
        <v>5.1591203999999991</v>
      </c>
      <c r="M265" s="17">
        <f t="shared" ref="M265" si="213">+M264/M241</f>
        <v>5.0961815999999995</v>
      </c>
      <c r="N265" s="17">
        <f t="shared" ref="N265" si="214">+N264/N241</f>
        <v>3.5654781600000001</v>
      </c>
      <c r="O265" s="17">
        <f t="shared" ref="O265" si="215">+O264/O241</f>
        <v>2.3908222800000001</v>
      </c>
      <c r="Q265" s="16" t="s">
        <v>41</v>
      </c>
      <c r="R265" s="17"/>
      <c r="S265" s="17"/>
      <c r="T265" s="17">
        <f t="shared" ref="T265" si="216">+T264/T241</f>
        <v>1.70286</v>
      </c>
      <c r="U265" s="17">
        <f t="shared" ref="U265" si="217">+U264/U241</f>
        <v>1.747128</v>
      </c>
      <c r="V265" s="17">
        <f t="shared" ref="V265" si="218">+V264/V241</f>
        <v>1.2470112</v>
      </c>
      <c r="W265" s="17">
        <f t="shared" ref="W265" si="219">+W264/W241</f>
        <v>0.84883319999999995</v>
      </c>
    </row>
    <row r="269" spans="1:23" x14ac:dyDescent="0.3">
      <c r="A269" t="s">
        <v>148</v>
      </c>
    </row>
    <row r="270" spans="1:23" x14ac:dyDescent="0.3">
      <c r="A270">
        <v>1</v>
      </c>
      <c r="B270" t="s">
        <v>131</v>
      </c>
      <c r="C270" t="s">
        <v>131</v>
      </c>
      <c r="D270" t="s">
        <v>131</v>
      </c>
    </row>
    <row r="271" spans="1:23" x14ac:dyDescent="0.3">
      <c r="A271">
        <v>2</v>
      </c>
      <c r="B271" t="s">
        <v>149</v>
      </c>
      <c r="C271" t="s">
        <v>149</v>
      </c>
      <c r="D271" t="s">
        <v>149</v>
      </c>
    </row>
    <row r="272" spans="1:23" x14ac:dyDescent="0.3">
      <c r="A272">
        <v>3</v>
      </c>
    </row>
  </sheetData>
  <sheetProtection sheet="1" formatCells="0" formatColumns="0" formatRows="0" insertColumns="0" insertRows="0" insertHyperlinks="0" deleteColumns="0" deleteRows="0" sort="0" autoFilter="0" pivotTables="0"/>
  <mergeCells count="220">
    <mergeCell ref="AD90:AE90"/>
    <mergeCell ref="AA90:AC90"/>
    <mergeCell ref="AA223:AC223"/>
    <mergeCell ref="Y90:Y91"/>
    <mergeCell ref="AD223:AH223"/>
    <mergeCell ref="Y223:Y224"/>
    <mergeCell ref="Y191:Y192"/>
    <mergeCell ref="AA191:AC191"/>
    <mergeCell ref="AD191:AH191"/>
    <mergeCell ref="B243:C263"/>
    <mergeCell ref="J243:K263"/>
    <mergeCell ref="R243:S263"/>
    <mergeCell ref="A240:A242"/>
    <mergeCell ref="B240:G240"/>
    <mergeCell ref="I240:I242"/>
    <mergeCell ref="J240:O240"/>
    <mergeCell ref="Q240:Q242"/>
    <mergeCell ref="R240:W240"/>
    <mergeCell ref="B242:G242"/>
    <mergeCell ref="J242:O242"/>
    <mergeCell ref="R242:W242"/>
    <mergeCell ref="R210:W210"/>
    <mergeCell ref="J178:O178"/>
    <mergeCell ref="R178:W178"/>
    <mergeCell ref="A208:A210"/>
    <mergeCell ref="B208:G208"/>
    <mergeCell ref="I208:I210"/>
    <mergeCell ref="J208:O208"/>
    <mergeCell ref="Q208:Q210"/>
    <mergeCell ref="R208:W208"/>
    <mergeCell ref="B210:G210"/>
    <mergeCell ref="J210:O210"/>
    <mergeCell ref="B169:G169"/>
    <mergeCell ref="J169:O169"/>
    <mergeCell ref="R169:W169"/>
    <mergeCell ref="A176:A178"/>
    <mergeCell ref="B176:G176"/>
    <mergeCell ref="I176:I178"/>
    <mergeCell ref="J176:O176"/>
    <mergeCell ref="Q176:Q178"/>
    <mergeCell ref="R176:W176"/>
    <mergeCell ref="B178:G178"/>
    <mergeCell ref="B167:G167"/>
    <mergeCell ref="J167:O167"/>
    <mergeCell ref="R167:W167"/>
    <mergeCell ref="B168:G168"/>
    <mergeCell ref="J168:O168"/>
    <mergeCell ref="R168:W168"/>
    <mergeCell ref="B165:G165"/>
    <mergeCell ref="J165:O165"/>
    <mergeCell ref="R165:W165"/>
    <mergeCell ref="B166:G166"/>
    <mergeCell ref="J166:O166"/>
    <mergeCell ref="R166:W166"/>
    <mergeCell ref="B163:G163"/>
    <mergeCell ref="J163:O163"/>
    <mergeCell ref="R163:W163"/>
    <mergeCell ref="B164:G164"/>
    <mergeCell ref="J164:O164"/>
    <mergeCell ref="R164:W164"/>
    <mergeCell ref="B161:G161"/>
    <mergeCell ref="J161:O161"/>
    <mergeCell ref="R161:W161"/>
    <mergeCell ref="B162:G162"/>
    <mergeCell ref="J162:O162"/>
    <mergeCell ref="R162:W162"/>
    <mergeCell ref="B159:G159"/>
    <mergeCell ref="J159:O159"/>
    <mergeCell ref="R159:W159"/>
    <mergeCell ref="B160:G160"/>
    <mergeCell ref="J160:O160"/>
    <mergeCell ref="R160:W160"/>
    <mergeCell ref="B157:G157"/>
    <mergeCell ref="J157:O157"/>
    <mergeCell ref="R157:W157"/>
    <mergeCell ref="B158:G158"/>
    <mergeCell ref="J158:O158"/>
    <mergeCell ref="R158:W158"/>
    <mergeCell ref="B155:G155"/>
    <mergeCell ref="J155:O155"/>
    <mergeCell ref="R155:W155"/>
    <mergeCell ref="B156:G156"/>
    <mergeCell ref="J156:O156"/>
    <mergeCell ref="R156:W156"/>
    <mergeCell ref="B153:G153"/>
    <mergeCell ref="J153:O153"/>
    <mergeCell ref="R153:W153"/>
    <mergeCell ref="B154:G154"/>
    <mergeCell ref="J154:O154"/>
    <mergeCell ref="R154:W154"/>
    <mergeCell ref="B151:G151"/>
    <mergeCell ref="J151:O151"/>
    <mergeCell ref="R151:W151"/>
    <mergeCell ref="B152:G152"/>
    <mergeCell ref="J152:O152"/>
    <mergeCell ref="R152:W152"/>
    <mergeCell ref="R148:W148"/>
    <mergeCell ref="B149:G149"/>
    <mergeCell ref="J149:O149"/>
    <mergeCell ref="R149:W149"/>
    <mergeCell ref="B150:G150"/>
    <mergeCell ref="J150:O150"/>
    <mergeCell ref="R150:W150"/>
    <mergeCell ref="R138:W138"/>
    <mergeCell ref="R139:W139"/>
    <mergeCell ref="A146:A148"/>
    <mergeCell ref="B146:G146"/>
    <mergeCell ref="I146:I148"/>
    <mergeCell ref="J146:O146"/>
    <mergeCell ref="Q146:Q148"/>
    <mergeCell ref="R146:W146"/>
    <mergeCell ref="B148:G148"/>
    <mergeCell ref="J148:O148"/>
    <mergeCell ref="B139:G139"/>
    <mergeCell ref="B138:G138"/>
    <mergeCell ref="R135:W135"/>
    <mergeCell ref="R136:W136"/>
    <mergeCell ref="R137:W137"/>
    <mergeCell ref="R126:W126"/>
    <mergeCell ref="R127:W127"/>
    <mergeCell ref="R128:W128"/>
    <mergeCell ref="R129:W129"/>
    <mergeCell ref="R130:W130"/>
    <mergeCell ref="R131:W131"/>
    <mergeCell ref="J138:O138"/>
    <mergeCell ref="J139:O139"/>
    <mergeCell ref="R119:W119"/>
    <mergeCell ref="R120:W120"/>
    <mergeCell ref="R121:W121"/>
    <mergeCell ref="R122:W122"/>
    <mergeCell ref="R123:W123"/>
    <mergeCell ref="R124:W124"/>
    <mergeCell ref="R125:W125"/>
    <mergeCell ref="J131:O131"/>
    <mergeCell ref="J132:O132"/>
    <mergeCell ref="J133:O133"/>
    <mergeCell ref="J134:O134"/>
    <mergeCell ref="J135:O135"/>
    <mergeCell ref="J136:O136"/>
    <mergeCell ref="J125:O125"/>
    <mergeCell ref="J126:O126"/>
    <mergeCell ref="J127:O127"/>
    <mergeCell ref="J128:O128"/>
    <mergeCell ref="J129:O129"/>
    <mergeCell ref="J130:O130"/>
    <mergeCell ref="R132:W132"/>
    <mergeCell ref="R133:W133"/>
    <mergeCell ref="R134:W134"/>
    <mergeCell ref="B137:G137"/>
    <mergeCell ref="B136:G136"/>
    <mergeCell ref="B135:G135"/>
    <mergeCell ref="B134:G134"/>
    <mergeCell ref="B133:G133"/>
    <mergeCell ref="B132:G132"/>
    <mergeCell ref="B125:G125"/>
    <mergeCell ref="I116:I118"/>
    <mergeCell ref="J116:O116"/>
    <mergeCell ref="J137:O137"/>
    <mergeCell ref="A116:A118"/>
    <mergeCell ref="B116:G116"/>
    <mergeCell ref="Q116:Q118"/>
    <mergeCell ref="R116:W116"/>
    <mergeCell ref="B118:G118"/>
    <mergeCell ref="J118:O118"/>
    <mergeCell ref="R118:W118"/>
    <mergeCell ref="B131:G131"/>
    <mergeCell ref="B130:G130"/>
    <mergeCell ref="B129:G129"/>
    <mergeCell ref="B128:G128"/>
    <mergeCell ref="B127:G127"/>
    <mergeCell ref="B126:G126"/>
    <mergeCell ref="B119:G119"/>
    <mergeCell ref="B120:G120"/>
    <mergeCell ref="B124:G124"/>
    <mergeCell ref="B123:G123"/>
    <mergeCell ref="B122:G122"/>
    <mergeCell ref="B121:G121"/>
    <mergeCell ref="J119:O119"/>
    <mergeCell ref="J120:O120"/>
    <mergeCell ref="J121:O121"/>
    <mergeCell ref="J122:O122"/>
    <mergeCell ref="J123:O123"/>
    <mergeCell ref="A54:A56"/>
    <mergeCell ref="B54:G54"/>
    <mergeCell ref="B56:G56"/>
    <mergeCell ref="I54:I56"/>
    <mergeCell ref="J54:O54"/>
    <mergeCell ref="J56:O56"/>
    <mergeCell ref="I17:N17"/>
    <mergeCell ref="Q54:Q56"/>
    <mergeCell ref="A84:A86"/>
    <mergeCell ref="B84:G84"/>
    <mergeCell ref="I84:I86"/>
    <mergeCell ref="J84:O84"/>
    <mergeCell ref="Q84:Q86"/>
    <mergeCell ref="B86:G86"/>
    <mergeCell ref="J86:O86"/>
    <mergeCell ref="B16:B18"/>
    <mergeCell ref="S41:T41"/>
    <mergeCell ref="U41:V41"/>
    <mergeCell ref="W41:X41"/>
    <mergeCell ref="R54:W54"/>
    <mergeCell ref="R56:W56"/>
    <mergeCell ref="J124:O124"/>
    <mergeCell ref="I19:N19"/>
    <mergeCell ref="H17:H19"/>
    <mergeCell ref="R84:W84"/>
    <mergeCell ref="R86:W86"/>
    <mergeCell ref="S42:T42"/>
    <mergeCell ref="U42:V42"/>
    <mergeCell ref="W42:X42"/>
    <mergeCell ref="S43:T43"/>
    <mergeCell ref="S44:T44"/>
    <mergeCell ref="S45:T45"/>
    <mergeCell ref="U43:V43"/>
    <mergeCell ref="U44:V44"/>
    <mergeCell ref="U45:V45"/>
    <mergeCell ref="W43:X43"/>
    <mergeCell ref="W44:X44"/>
    <mergeCell ref="W45:X45"/>
  </mergeCells>
  <hyperlinks>
    <hyperlink ref="H43" r:id="rId1"/>
    <hyperlink ref="H16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Zadání&amp;Výsledky</vt:lpstr>
      <vt:lpstr>Výpočty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Stransky</dc:creator>
  <cp:lastModifiedBy>David Stransky</cp:lastModifiedBy>
  <dcterms:created xsi:type="dcterms:W3CDTF">2025-02-07T15:21:35Z</dcterms:created>
  <dcterms:modified xsi:type="dcterms:W3CDTF">2025-02-24T19:02:40Z</dcterms:modified>
</cp:coreProperties>
</file>