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2.1\Výzva č. 79 - soc. bydlení v SVL II\REVIZE výzvy č. 80\revize 1.3\PŘÍLOHY\"/>
    </mc:Choice>
  </mc:AlternateContent>
  <bookViews>
    <workbookView xWindow="0" yWindow="0" windowWidth="23250" windowHeight="12360"/>
  </bookViews>
  <sheets>
    <sheet name="Úvod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F41" i="4"/>
  <c r="E41" i="4"/>
  <c r="D41" i="4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C7" i="4" l="1"/>
  <c r="C8" i="4"/>
  <c r="C9" i="4"/>
  <c r="C10" i="4"/>
  <c r="C12" i="4"/>
  <c r="C13" i="4"/>
  <c r="C14" i="4"/>
  <c r="C16" i="4"/>
  <c r="C17" i="4"/>
  <c r="G6" i="4" l="1"/>
  <c r="G5" i="4" s="1"/>
  <c r="G15" i="4"/>
  <c r="G11" i="4"/>
  <c r="G4" i="4" l="1"/>
  <c r="H41" i="4"/>
  <c r="I41" i="4"/>
  <c r="J41" i="4"/>
  <c r="K41" i="4"/>
  <c r="L41" i="4"/>
  <c r="M41" i="4"/>
  <c r="N41" i="4"/>
  <c r="O41" i="4"/>
  <c r="P41" i="4"/>
  <c r="E30" i="7" s="1"/>
  <c r="Q41" i="4"/>
  <c r="R41" i="4"/>
  <c r="S41" i="4"/>
  <c r="T41" i="4"/>
  <c r="U41" i="4"/>
  <c r="V41" i="4"/>
  <c r="W41" i="4"/>
  <c r="G3" i="4" l="1"/>
  <c r="C21" i="7" s="1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 l="1"/>
  <c r="F14" i="7" s="1"/>
  <c r="E15" i="4" l="1"/>
  <c r="F15" i="4"/>
  <c r="D15" i="4"/>
  <c r="E11" i="4"/>
  <c r="F11" i="4"/>
  <c r="D11" i="4"/>
  <c r="E6" i="4"/>
  <c r="E5" i="4" s="1"/>
  <c r="F6" i="4"/>
  <c r="F5" i="4" s="1"/>
  <c r="D6" i="4"/>
  <c r="D5" i="4" s="1"/>
  <c r="D33" i="4"/>
  <c r="E33" i="4"/>
  <c r="F33" i="4"/>
  <c r="C32" i="4" s="1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E24" i="7"/>
  <c r="E27" i="7"/>
  <c r="E32" i="7"/>
  <c r="I32" i="7" s="1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 l="1"/>
  <c r="E20" i="7" s="1"/>
  <c r="I20" i="7" s="1"/>
  <c r="W39" i="4"/>
  <c r="W19" i="4" s="1"/>
  <c r="V39" i="4"/>
  <c r="V19" i="4" s="1"/>
  <c r="D36" i="7" s="1"/>
  <c r="U39" i="4"/>
  <c r="U19" i="4" s="1"/>
  <c r="T39" i="4"/>
  <c r="T19" i="4" s="1"/>
  <c r="S39" i="4"/>
  <c r="S19" i="4" s="1"/>
  <c r="D33" i="7" s="1"/>
  <c r="R39" i="4"/>
  <c r="R19" i="4" s="1"/>
  <c r="Q39" i="4"/>
  <c r="Q19" i="4" s="1"/>
  <c r="P39" i="4"/>
  <c r="P19" i="4" s="1"/>
  <c r="D30" i="7" s="1"/>
  <c r="O39" i="4"/>
  <c r="O19" i="4" s="1"/>
  <c r="D29" i="7" s="1"/>
  <c r="N39" i="4"/>
  <c r="N19" i="4" s="1"/>
  <c r="M39" i="4"/>
  <c r="M19" i="4" s="1"/>
  <c r="L39" i="4"/>
  <c r="L19" i="4" s="1"/>
  <c r="K39" i="4"/>
  <c r="K19" i="4" s="1"/>
  <c r="C21" i="4"/>
  <c r="F39" i="4"/>
  <c r="F19" i="4" s="1"/>
  <c r="E35" i="7"/>
  <c r="I35" i="7" s="1"/>
  <c r="E31" i="7"/>
  <c r="I31" i="7" s="1"/>
  <c r="E23" i="7"/>
  <c r="I23" i="7" s="1"/>
  <c r="C27" i="4"/>
  <c r="C26" i="4" s="1"/>
  <c r="E34" i="7"/>
  <c r="I34" i="7" s="1"/>
  <c r="E22" i="7"/>
  <c r="I22" i="7" s="1"/>
  <c r="E29" i="7"/>
  <c r="I29" i="7" s="1"/>
  <c r="E25" i="7"/>
  <c r="I25" i="7" s="1"/>
  <c r="E26" i="7"/>
  <c r="I26" i="7" s="1"/>
  <c r="E28" i="7"/>
  <c r="I28" i="7" s="1"/>
  <c r="I21" i="7"/>
  <c r="D39" i="4"/>
  <c r="D19" i="4" s="1"/>
  <c r="E4" i="4"/>
  <c r="C37" i="4"/>
  <c r="C33" i="4" s="1"/>
  <c r="D4" i="4"/>
  <c r="J39" i="4"/>
  <c r="J19" i="4" s="1"/>
  <c r="I39" i="4"/>
  <c r="I19" i="4" s="1"/>
  <c r="H39" i="4"/>
  <c r="H19" i="4" s="1"/>
  <c r="E39" i="4"/>
  <c r="E19" i="4" s="1"/>
  <c r="F3" i="4" l="1"/>
  <c r="C20" i="7" s="1"/>
  <c r="E3" i="4"/>
  <c r="C19" i="7" s="1"/>
  <c r="E19" i="7"/>
  <c r="I19" i="7" s="1"/>
  <c r="D3" i="4"/>
  <c r="C18" i="7" s="1"/>
  <c r="G18" i="7" s="1"/>
  <c r="D27" i="7"/>
  <c r="G39" i="4"/>
  <c r="G19" i="4" s="1"/>
  <c r="D22" i="7"/>
  <c r="H22" i="7" s="1"/>
  <c r="K22" i="7" s="1"/>
  <c r="D24" i="7"/>
  <c r="D19" i="7"/>
  <c r="H19" i="7" s="1"/>
  <c r="D34" i="7"/>
  <c r="H34" i="7" s="1"/>
  <c r="K34" i="7" s="1"/>
  <c r="D32" i="7"/>
  <c r="H32" i="7" s="1"/>
  <c r="K32" i="7" s="1"/>
  <c r="D35" i="7"/>
  <c r="H35" i="7" s="1"/>
  <c r="D23" i="7"/>
  <c r="H23" i="7" s="1"/>
  <c r="K23" i="7" s="1"/>
  <c r="D31" i="7"/>
  <c r="H31" i="7" s="1"/>
  <c r="D20" i="7"/>
  <c r="H20" i="7" s="1"/>
  <c r="C25" i="4"/>
  <c r="C15" i="4"/>
  <c r="C24" i="4"/>
  <c r="C38" i="4"/>
  <c r="C6" i="4"/>
  <c r="B15" i="5" s="1"/>
  <c r="C11" i="4"/>
  <c r="K20" i="7" l="1"/>
  <c r="K19" i="7"/>
  <c r="C5" i="4"/>
  <c r="F47" i="7" s="1"/>
  <c r="C23" i="4"/>
  <c r="D26" i="7"/>
  <c r="H26" i="7" s="1"/>
  <c r="K26" i="7" s="1"/>
  <c r="D28" i="7"/>
  <c r="H28" i="7" s="1"/>
  <c r="K28" i="7" s="1"/>
  <c r="H29" i="7"/>
  <c r="K29" i="7" s="1"/>
  <c r="K31" i="7"/>
  <c r="D37" i="7"/>
  <c r="H37" i="7" s="1"/>
  <c r="D25" i="7"/>
  <c r="H25" i="7" s="1"/>
  <c r="K25" i="7" s="1"/>
  <c r="D18" i="7"/>
  <c r="H18" i="7" s="1"/>
  <c r="C39" i="4"/>
  <c r="D21" i="7"/>
  <c r="K35" i="7"/>
  <c r="C4" i="4" l="1"/>
  <c r="C19" i="4"/>
  <c r="E18" i="7"/>
  <c r="H21" i="7"/>
  <c r="C3" i="4"/>
  <c r="B14" i="5" l="1"/>
  <c r="W47" i="4"/>
  <c r="C47" i="4" s="1"/>
  <c r="E37" i="7"/>
  <c r="I37" i="7" s="1"/>
  <c r="C42" i="4"/>
  <c r="F12" i="7"/>
  <c r="H24" i="7"/>
  <c r="C38" i="7"/>
  <c r="G38" i="7"/>
  <c r="K21" i="7"/>
  <c r="I18" i="7"/>
  <c r="L20" i="7" s="1"/>
  <c r="F13" i="7" l="1"/>
  <c r="F37" i="7" s="1"/>
  <c r="F38" i="7" s="1"/>
  <c r="C41" i="4"/>
  <c r="M20" i="7"/>
  <c r="L23" i="7"/>
  <c r="I24" i="7"/>
  <c r="H27" i="7"/>
  <c r="J37" i="7" l="1"/>
  <c r="J38" i="7" s="1"/>
  <c r="L26" i="7"/>
  <c r="M26" i="7" s="1"/>
  <c r="M23" i="7"/>
  <c r="K24" i="7"/>
  <c r="K18" i="7"/>
  <c r="K37" i="7" l="1"/>
  <c r="I27" i="7"/>
  <c r="L29" i="7" s="1"/>
  <c r="M29" i="7" s="1"/>
  <c r="H30" i="7"/>
  <c r="K27" i="7" l="1"/>
  <c r="I30" i="7" l="1"/>
  <c r="L32" i="7" s="1"/>
  <c r="H33" i="7"/>
  <c r="M32" i="7" l="1"/>
  <c r="I33" i="7"/>
  <c r="L35" i="7" s="1"/>
  <c r="K30" i="7"/>
  <c r="M35" i="7" l="1"/>
  <c r="E38" i="7"/>
  <c r="E39" i="7" s="1"/>
  <c r="K33" i="7"/>
  <c r="D38" i="7"/>
  <c r="C39" i="7" s="1"/>
  <c r="I36" i="7" l="1"/>
  <c r="H36" i="7"/>
  <c r="L37" i="7" l="1"/>
  <c r="I38" i="7"/>
  <c r="K36" i="7"/>
  <c r="K38" i="7" s="1"/>
  <c r="H38" i="7"/>
  <c r="G39" i="7" s="1"/>
  <c r="F43" i="7" s="1"/>
  <c r="I39" i="7" l="1"/>
  <c r="F44" i="7" s="1"/>
  <c r="F45" i="7" s="1"/>
  <c r="M37" i="7" l="1"/>
</calcChain>
</file>

<file path=xl/sharedStrings.xml><?xml version="1.0" encoding="utf-8"?>
<sst xmlns="http://schemas.openxmlformats.org/spreadsheetml/2006/main" count="246" uniqueCount="202">
  <si>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</si>
  <si>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</si>
  <si>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</si>
  <si>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</si>
  <si>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</si>
  <si>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</si>
  <si>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</si>
  <si>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</si>
  <si>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</si>
  <si>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</si>
  <si>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</si>
  <si>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</si>
  <si>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</si>
  <si>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</si>
  <si>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</si>
  <si>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</si>
  <si>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</si>
  <si>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</si>
  <si>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</si>
  <si>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</si>
  <si>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</si>
  <si>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</si>
  <si>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</si>
  <si>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</si>
  <si>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</si>
  <si>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</si>
  <si>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</si>
  <si>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</si>
  <si>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</si>
  <si>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</si>
  <si>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</si>
  <si>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</si>
  <si>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</si>
  <si>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</si>
  <si>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</si>
  <si>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</si>
  <si>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</si>
  <si>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</si>
  <si>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</si>
  <si>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</si>
  <si>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</si>
  <si>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</si>
  <si>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</si>
  <si>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</si>
  <si>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</si>
  <si>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</si>
  <si>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</si>
  <si>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</si>
  <si>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</si>
  <si>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</si>
  <si>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</si>
  <si>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</si>
  <si>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</si>
  <si>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</si>
  <si>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</si>
  <si>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</si>
  <si>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</si>
  <si>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</si>
  <si>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</si>
  <si>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</si>
  <si>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</si>
  <si>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</si>
  <si>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</si>
  <si>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</si>
  <si>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</si>
  <si>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</si>
  <si>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</si>
  <si>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</si>
  <si>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</si>
  <si>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</si>
  <si>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</si>
  <si>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</si>
  <si>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</si>
  <si>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</si>
  <si>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</si>
  <si>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</si>
  <si>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</si>
  <si>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</si>
  <si>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</si>
  <si>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</si>
  <si>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</si>
  <si>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</si>
  <si>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</si>
  <si>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</si>
  <si>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</si>
  <si>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</si>
  <si>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</si>
  <si>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</si>
  <si>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</si>
  <si>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</si>
  <si>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</si>
  <si>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</si>
  <si>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</si>
  <si>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</si>
  <si>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</si>
  <si>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</si>
  <si>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</si>
  <si>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</si>
  <si>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</si>
  <si>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</si>
  <si>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</si>
  <si>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</si>
  <si>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</si>
  <si>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</si>
  <si>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</si>
  <si>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</si>
  <si>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</si>
  <si>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</si>
  <si>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</si>
  <si>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</si>
  <si>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</si>
  <si>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</si>
  <si>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</si>
  <si>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</si>
  <si>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</si>
  <si>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</si>
  <si>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</si>
  <si>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</si>
  <si>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</si>
  <si>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</si>
  <si>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</si>
  <si>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</si>
  <si>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</si>
  <si>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</si>
  <si>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</si>
  <si>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</si>
  <si>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</si>
  <si>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</si>
  <si>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</si>
  <si>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</si>
  <si>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</si>
  <si>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</si>
  <si>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</si>
  <si>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</si>
  <si>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</si>
  <si>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</si>
  <si>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</si>
  <si>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</si>
  <si>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</si>
  <si>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</si>
  <si>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</si>
  <si>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</si>
  <si>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</si>
  <si>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</si>
  <si>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</si>
  <si>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</si>
  <si>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</si>
  <si>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</si>
  <si>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</si>
  <si>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</si>
  <si>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</si>
  <si>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</si>
  <si>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</si>
  <si>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</si>
  <si>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</si>
  <si>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</si>
  <si>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</si>
  <si>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</si>
  <si>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</si>
  <si>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</si>
  <si>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</si>
  <si>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</si>
  <si>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</si>
  <si>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</si>
  <si>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</si>
  <si>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</si>
  <si>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</si>
  <si>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</si>
  <si>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</si>
  <si>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</si>
  <si>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</si>
  <si>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</si>
  <si>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</si>
  <si>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</si>
  <si>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</si>
  <si>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</si>
  <si>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</si>
  <si>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</si>
  <si>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</si>
  <si>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</si>
  <si>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</si>
  <si>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</si>
  <si>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t xml:space="preserve">Sazba, která odráží náklady příležitosti kapitálu pro investora, za které lze považovat ušlý výnos z nejlepšího alternativního projektu. Sazba je stanovena pověřovatelem ve výši 1,12 %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</si>
  <si>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</si>
  <si>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</si>
  <si>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</si>
  <si>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 xml:space="preserve">Příjmy z dotací a dalších veřejných zdrojů mimo dotaci obdrženou v rámci IROP.
</t>
    </r>
    <r>
      <rPr>
        <b/>
        <sz val="11"/>
        <color theme="1"/>
        <rFont val="Calibri"/>
        <family val="2"/>
        <charset val="238"/>
        <scheme val="minor"/>
      </rPr>
      <t>Dotace IROP je připočítána automaticky</t>
    </r>
  </si>
  <si>
    <t xml:space="preserve">suma vybraného nájemného a plateb za služby. Sjednané nájemné nesmí překročit limit stanovený MMR ve výši 61,1 Kč/m2, resp. vyšší limit, pokud bude v budoucnu ze strany MMR stanoven. 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</si>
  <si>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</si>
  <si>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Žadatel o podporu uvedení hodnotu nájemného, kterou bude požadovat po nájemníkovi (maximální hodnota je 61,10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</si>
  <si>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</si>
  <si>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r>
      <t>Hodnota vybraného nájemného přesahuje maximální hodnotu 61,1 Kč/m</t>
    </r>
    <r>
      <rPr>
        <vertAlign val="superscript"/>
        <sz val="11"/>
        <color rgb="FF9C0006"/>
        <rFont val="Calibri"/>
        <family val="2"/>
        <charset val="238"/>
        <scheme val="minor"/>
      </rPr>
      <t>2</t>
    </r>
    <r>
      <rPr>
        <sz val="11"/>
        <color rgb="FF9C0006"/>
        <rFont val="Calibri"/>
        <family val="2"/>
        <charset val="238"/>
        <scheme val="minor"/>
      </rPr>
      <t>/měsíc</t>
    </r>
  </si>
  <si>
    <t>Výdaje uskutečněné před účinností Rozhodnutní o poskytnutí dotace (nejdříve od 01. 01. 2014) lze zahrnou do roku 1. realizace</t>
  </si>
  <si>
    <t xml:space="preserve">% podíl dotace na celkových způsobilých výdajích </t>
  </si>
  <si>
    <t>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</si>
  <si>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t>INTEGROVANÝ REGIONÁLNÍ OPERAČNÍ PROGRAM</t>
  </si>
  <si>
    <t xml:space="preserve">SPECIFICKÁ PRAVIDLA PRO ŽADATELE A PŘÍJEMCE INTEROVANÝCH PROJEKTŮ ITI </t>
  </si>
  <si>
    <t>SPECIFICKÝ CÍL 2.1</t>
  </si>
  <si>
    <t>MODEL VÝPOČTU KOMPENZAČNÍHO MECHANISMU</t>
  </si>
  <si>
    <t>PŘÍLOHA Č. 12</t>
  </si>
  <si>
    <t>Platnost od 29. 8. 2018</t>
  </si>
  <si>
    <t>KOLOVÁ VÝZVA Č.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</si>
</sst>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vertAlign val="superscript"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5" fillId="0" borderId="0"/>
  </cellStyleXfs>
  <cellXfs count="216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0" fontId="25" fillId="0" borderId="0" xfId="4" applyFont="1"/>
    <xf numFmtId="0" fontId="25" fillId="0" borderId="0" xfId="4"/>
    <xf numFmtId="0" fontId="27" fillId="0" borderId="0" xfId="4" applyFont="1"/>
    <xf numFmtId="0" fontId="28" fillId="0" borderId="0" xfId="4" applyFont="1" applyAlignment="1">
      <alignment horizontal="center" wrapText="1"/>
    </xf>
    <xf numFmtId="0" fontId="30" fillId="0" borderId="0" xfId="4" applyFont="1"/>
    <xf numFmtId="0" fontId="26" fillId="0" borderId="0" xfId="4" applyFont="1" applyAlignment="1">
      <alignment horizontal="center" wrapText="1"/>
    </xf>
    <xf numFmtId="0" fontId="29" fillId="0" borderId="0" xfId="4" applyFont="1" applyAlignment="1">
      <alignment horizontal="center"/>
    </xf>
    <xf numFmtId="0" fontId="31" fillId="0" borderId="0" xfId="0" applyFont="1"/>
    <xf numFmtId="0" fontId="25" fillId="0" borderId="0" xfId="4" applyAlignment="1">
      <alignment horizontal="center" vertical="center"/>
    </xf>
    <xf numFmtId="0" fontId="26" fillId="0" borderId="0" xfId="4" applyFont="1" applyAlignment="1">
      <alignment horizontal="center"/>
    </xf>
    <xf numFmtId="0" fontId="27" fillId="0" borderId="0" xfId="4" applyFont="1" applyAlignment="1">
      <alignment horizontal="center"/>
    </xf>
    <xf numFmtId="0" fontId="28" fillId="0" borderId="0" xfId="4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3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I25" sqref="I25"/>
    </sheetView>
  </sheetViews>
  <sheetFormatPr defaultRowHeight="15" x14ac:dyDescent="0.25"/>
  <sheetData>
    <row r="1" spans="1:14" x14ac:dyDescent="0.25">
      <c r="A1" s="180"/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4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x14ac:dyDescent="0.25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</row>
    <row r="5" spans="1:14" x14ac:dyDescent="0.25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3"/>
      <c r="L5" s="173"/>
      <c r="M5" s="173"/>
      <c r="N5" s="173"/>
    </row>
    <row r="6" spans="1:14" ht="25.5" x14ac:dyDescent="0.35">
      <c r="A6" s="181" t="s">
        <v>195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x14ac:dyDescent="0.25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4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74"/>
      <c r="L8" s="174"/>
      <c r="M8" s="174"/>
      <c r="N8" s="174"/>
    </row>
    <row r="9" spans="1:14" ht="34.5" x14ac:dyDescent="0.45">
      <c r="A9" s="183" t="s">
        <v>196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</row>
    <row r="10" spans="1:14" ht="34.5" x14ac:dyDescent="0.45">
      <c r="A10" s="175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</row>
    <row r="11" spans="1:14" ht="25.5" x14ac:dyDescent="0.35">
      <c r="A11" s="177" t="s">
        <v>197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</row>
    <row r="12" spans="1:14" ht="34.5" x14ac:dyDescent="0.45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ht="25.5" x14ac:dyDescent="0.35">
      <c r="A13" s="177" t="s">
        <v>201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</row>
    <row r="14" spans="1:14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x14ac:dyDescent="0.25">
      <c r="A15" s="177" t="s">
        <v>199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</row>
    <row r="16" spans="1:14" x14ac:dyDescent="0.25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</row>
    <row r="17" spans="1:14" x14ac:dyDescent="0.25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ht="29.25" x14ac:dyDescent="0.4">
      <c r="A18" s="178" t="s">
        <v>198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</row>
    <row r="19" spans="1:14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3"/>
      <c r="L19" s="173"/>
      <c r="M19" s="173"/>
      <c r="N19" s="173"/>
    </row>
    <row r="20" spans="1:14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3"/>
      <c r="L20" s="173"/>
      <c r="M20" s="173"/>
      <c r="N20" s="173"/>
    </row>
    <row r="21" spans="1:14" x14ac:dyDescent="0.25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3"/>
      <c r="L21" s="173"/>
      <c r="M21" s="173"/>
      <c r="N21" s="173"/>
    </row>
    <row r="22" spans="1:14" ht="15.75" x14ac:dyDescent="0.25">
      <c r="A22" s="179" t="s">
        <v>200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19" zoomScaleNormal="100" workbookViewId="0">
      <selection activeCell="E29" sqref="E29"/>
    </sheetView>
  </sheetViews>
  <sheetFormatPr defaultColWidth="9.140625"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88" t="s">
        <v>109</v>
      </c>
      <c r="B1" s="188"/>
    </row>
    <row r="3" spans="1:2" s="60" customFormat="1" ht="39.75" customHeight="1" x14ac:dyDescent="0.25">
      <c r="A3" s="186" t="s">
        <v>110</v>
      </c>
      <c r="B3" s="186"/>
    </row>
    <row r="4" spans="1:2" s="60" customFormat="1" ht="39.75" customHeight="1" x14ac:dyDescent="0.25">
      <c r="A4" s="187" t="s">
        <v>111</v>
      </c>
      <c r="B4" s="187"/>
    </row>
    <row r="5" spans="1:2" s="163" customFormat="1" ht="39.75" customHeight="1" x14ac:dyDescent="0.25">
      <c r="A5" s="187" t="s">
        <v>180</v>
      </c>
      <c r="B5" s="187"/>
    </row>
    <row r="6" spans="1:2" s="60" customFormat="1" ht="49.5" customHeight="1" x14ac:dyDescent="0.25">
      <c r="A6" s="187" t="s">
        <v>181</v>
      </c>
      <c r="B6" s="187"/>
    </row>
    <row r="7" spans="1:2" ht="37.5" customHeight="1" x14ac:dyDescent="0.25">
      <c r="A7" s="189" t="s">
        <v>192</v>
      </c>
      <c r="B7" s="189"/>
    </row>
    <row r="8" spans="1:2" ht="27.75" customHeight="1" x14ac:dyDescent="0.25">
      <c r="A8" s="155" t="s">
        <v>112</v>
      </c>
      <c r="B8" s="155" t="s">
        <v>113</v>
      </c>
    </row>
    <row r="9" spans="1:2" ht="30" x14ac:dyDescent="0.25">
      <c r="A9" s="61" t="s">
        <v>1</v>
      </c>
      <c r="B9" s="62" t="s">
        <v>144</v>
      </c>
    </row>
    <row r="10" spans="1:2" ht="60" x14ac:dyDescent="0.25">
      <c r="A10" s="61" t="s">
        <v>9</v>
      </c>
      <c r="B10" s="62" t="s">
        <v>151</v>
      </c>
    </row>
    <row r="11" spans="1:2" ht="17.25" x14ac:dyDescent="0.25">
      <c r="A11" s="61" t="s">
        <v>116</v>
      </c>
      <c r="B11" s="62" t="s">
        <v>117</v>
      </c>
    </row>
    <row r="12" spans="1:2" ht="46.5" customHeight="1" x14ac:dyDescent="0.25">
      <c r="A12" s="61" t="s">
        <v>188</v>
      </c>
      <c r="B12" s="62" t="s">
        <v>189</v>
      </c>
    </row>
    <row r="13" spans="1:2" x14ac:dyDescent="0.25">
      <c r="A13" s="61" t="s">
        <v>114</v>
      </c>
      <c r="B13" s="61" t="s">
        <v>193</v>
      </c>
    </row>
    <row r="14" spans="1:2" ht="45" x14ac:dyDescent="0.25">
      <c r="A14" s="61" t="s">
        <v>115</v>
      </c>
      <c r="B14" s="61" t="s">
        <v>145</v>
      </c>
    </row>
    <row r="15" spans="1:2" ht="45" x14ac:dyDescent="0.25">
      <c r="A15" s="61" t="s">
        <v>54</v>
      </c>
      <c r="B15" s="61" t="s">
        <v>182</v>
      </c>
    </row>
    <row r="16" spans="1:2" ht="32.25" customHeight="1" x14ac:dyDescent="0.25">
      <c r="A16" s="184" t="s">
        <v>150</v>
      </c>
      <c r="B16" s="185"/>
    </row>
    <row r="17" spans="1:2" ht="45" x14ac:dyDescent="0.25">
      <c r="A17" s="61" t="s">
        <v>118</v>
      </c>
      <c r="B17" s="62" t="s">
        <v>152</v>
      </c>
    </row>
    <row r="18" spans="1:2" ht="75" x14ac:dyDescent="0.25">
      <c r="A18" s="61" t="s">
        <v>3</v>
      </c>
      <c r="B18" s="62" t="s">
        <v>153</v>
      </c>
    </row>
    <row r="19" spans="1:2" ht="90" x14ac:dyDescent="0.25">
      <c r="A19" s="61" t="s">
        <v>159</v>
      </c>
      <c r="B19" s="62" t="s">
        <v>164</v>
      </c>
    </row>
    <row r="20" spans="1:2" ht="60" x14ac:dyDescent="0.25">
      <c r="A20" s="61" t="s">
        <v>156</v>
      </c>
      <c r="B20" s="62" t="s">
        <v>154</v>
      </c>
    </row>
    <row r="21" spans="1:2" x14ac:dyDescent="0.25">
      <c r="A21" s="61" t="s">
        <v>5</v>
      </c>
      <c r="B21" s="62" t="s">
        <v>158</v>
      </c>
    </row>
    <row r="22" spans="1:2" ht="45" x14ac:dyDescent="0.25">
      <c r="A22" s="61" t="s">
        <v>157</v>
      </c>
      <c r="B22" s="62" t="s">
        <v>163</v>
      </c>
    </row>
    <row r="23" spans="1:2" ht="60" x14ac:dyDescent="0.25">
      <c r="A23" s="61" t="s">
        <v>146</v>
      </c>
      <c r="B23" s="61" t="s">
        <v>168</v>
      </c>
    </row>
    <row r="24" spans="1:2" x14ac:dyDescent="0.25">
      <c r="A24" s="61" t="s">
        <v>148</v>
      </c>
      <c r="B24" s="61" t="s">
        <v>147</v>
      </c>
    </row>
    <row r="25" spans="1:2" ht="36.75" customHeight="1" x14ac:dyDescent="0.25">
      <c r="A25" s="184" t="s">
        <v>143</v>
      </c>
      <c r="B25" s="185"/>
    </row>
    <row r="26" spans="1:2" ht="45.75" customHeight="1" x14ac:dyDescent="0.25">
      <c r="A26" s="61" t="s">
        <v>183</v>
      </c>
      <c r="B26" s="62" t="s">
        <v>187</v>
      </c>
    </row>
    <row r="27" spans="1:2" ht="45" x14ac:dyDescent="0.25">
      <c r="A27" s="61" t="s">
        <v>160</v>
      </c>
      <c r="B27" s="62" t="s">
        <v>149</v>
      </c>
    </row>
    <row r="28" spans="1:2" ht="30" x14ac:dyDescent="0.25">
      <c r="A28" s="61" t="s">
        <v>161</v>
      </c>
      <c r="B28" s="62" t="s">
        <v>162</v>
      </c>
    </row>
    <row r="29" spans="1:2" ht="90" x14ac:dyDescent="0.25">
      <c r="A29" s="61" t="s">
        <v>177</v>
      </c>
      <c r="B29" s="62" t="s">
        <v>194</v>
      </c>
    </row>
    <row r="30" spans="1:2" ht="45" x14ac:dyDescent="0.25">
      <c r="A30" s="61" t="s">
        <v>10</v>
      </c>
      <c r="B30" s="62" t="s">
        <v>186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8">
    <mergeCell ref="A25:B25"/>
    <mergeCell ref="A3:B3"/>
    <mergeCell ref="A4:B4"/>
    <mergeCell ref="A5:B5"/>
    <mergeCell ref="A1:B1"/>
    <mergeCell ref="A16:B16"/>
    <mergeCell ref="A6:B6"/>
    <mergeCell ref="A7:B7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C28" sqref="C28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91" t="s">
        <v>0</v>
      </c>
      <c r="B1" s="191"/>
      <c r="C1" s="191"/>
    </row>
    <row r="2" spans="1:5" ht="15.75" x14ac:dyDescent="0.25">
      <c r="A2" s="1"/>
      <c r="B2" s="1"/>
    </row>
    <row r="3" spans="1:5" ht="31.5" x14ac:dyDescent="0.25">
      <c r="A3" s="1" t="s">
        <v>106</v>
      </c>
      <c r="B3" s="1"/>
      <c r="E3" s="148"/>
    </row>
    <row r="4" spans="1:5" x14ac:dyDescent="0.25">
      <c r="A4" s="2"/>
      <c r="B4" s="2"/>
    </row>
    <row r="5" spans="1:5" x14ac:dyDescent="0.25">
      <c r="A5" s="3" t="s">
        <v>1</v>
      </c>
      <c r="B5" s="50" t="s">
        <v>134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51</v>
      </c>
      <c r="B8" s="51"/>
    </row>
    <row r="9" spans="1:5" x14ac:dyDescent="0.25">
      <c r="A9" s="4" t="s">
        <v>52</v>
      </c>
      <c r="B9" s="51"/>
    </row>
    <row r="10" spans="1:5" x14ac:dyDescent="0.25">
      <c r="A10" s="4" t="s">
        <v>131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116</v>
      </c>
      <c r="B12" s="51">
        <v>10</v>
      </c>
    </row>
    <row r="13" spans="1:5" ht="17.25" x14ac:dyDescent="0.25">
      <c r="A13" s="4" t="s">
        <v>188</v>
      </c>
      <c r="B13" s="51">
        <v>61</v>
      </c>
      <c r="E13" s="72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130</v>
      </c>
      <c r="B15" s="159">
        <f>IFERROR(('Vstupní data'!C6+'Vstupní data'!C10)/B12,"Není vyplněna nenulová hodnota podlahové plochy (buňka B12)")</f>
        <v>0</v>
      </c>
    </row>
    <row r="16" spans="1:5" ht="17.25" customHeight="1" x14ac:dyDescent="0.25">
      <c r="A16" s="4" t="s">
        <v>119</v>
      </c>
      <c r="B16" s="71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53</v>
      </c>
      <c r="B18" s="23" t="s">
        <v>55</v>
      </c>
    </row>
    <row r="19" spans="1:6" x14ac:dyDescent="0.25">
      <c r="A19" s="4" t="s">
        <v>54</v>
      </c>
      <c r="B19" s="24">
        <v>1.12E-2</v>
      </c>
    </row>
    <row r="21" spans="1:6" x14ac:dyDescent="0.25">
      <c r="C21" s="190"/>
      <c r="D21" s="190"/>
      <c r="E21" s="190"/>
      <c r="F21" s="190"/>
    </row>
    <row r="22" spans="1:6" s="8" customFormat="1" ht="16.5" customHeight="1" x14ac:dyDescent="0.25">
      <c r="A22" s="9" t="s">
        <v>129</v>
      </c>
      <c r="B22" s="9"/>
    </row>
    <row r="23" spans="1:6" ht="44.25" customHeight="1" x14ac:dyDescent="0.25">
      <c r="A23" s="73" t="s">
        <v>184</v>
      </c>
      <c r="B23" s="192" t="s">
        <v>191</v>
      </c>
      <c r="C23" s="192"/>
    </row>
    <row r="24" spans="1:6" ht="61.5" customHeight="1" x14ac:dyDescent="0.25">
      <c r="A24" s="73" t="s">
        <v>179</v>
      </c>
      <c r="B24" s="192" t="s">
        <v>190</v>
      </c>
      <c r="C24" s="192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zoomScale="90" zoomScaleNormal="90" workbookViewId="0">
      <selection activeCell="D7" sqref="D7"/>
    </sheetView>
  </sheetViews>
  <sheetFormatPr defaultColWidth="9.140625"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1" customFormat="1" ht="30" customHeight="1" thickBot="1" x14ac:dyDescent="0.3">
      <c r="A2" s="193" t="s">
        <v>13</v>
      </c>
      <c r="B2" s="194"/>
      <c r="C2" s="134" t="s">
        <v>40</v>
      </c>
      <c r="D2" s="134" t="s">
        <v>69</v>
      </c>
      <c r="E2" s="134" t="s">
        <v>70</v>
      </c>
      <c r="F2" s="134" t="s">
        <v>71</v>
      </c>
      <c r="G2" s="134" t="s">
        <v>72</v>
      </c>
      <c r="H2" s="134" t="s">
        <v>73</v>
      </c>
      <c r="I2" s="134" t="s">
        <v>74</v>
      </c>
      <c r="J2" s="134" t="s">
        <v>75</v>
      </c>
      <c r="K2" s="134" t="s">
        <v>76</v>
      </c>
      <c r="L2" s="134" t="s">
        <v>77</v>
      </c>
      <c r="M2" s="134" t="s">
        <v>78</v>
      </c>
      <c r="N2" s="134" t="s">
        <v>79</v>
      </c>
      <c r="O2" s="134" t="s">
        <v>80</v>
      </c>
      <c r="P2" s="134" t="s">
        <v>81</v>
      </c>
      <c r="Q2" s="134" t="s">
        <v>82</v>
      </c>
      <c r="R2" s="134" t="s">
        <v>83</v>
      </c>
      <c r="S2" s="134" t="s">
        <v>84</v>
      </c>
      <c r="T2" s="134" t="s">
        <v>85</v>
      </c>
      <c r="U2" s="134" t="s">
        <v>86</v>
      </c>
      <c r="V2" s="134" t="s">
        <v>87</v>
      </c>
      <c r="W2" s="135" t="s">
        <v>88</v>
      </c>
    </row>
    <row r="3" spans="1:23" x14ac:dyDescent="0.25">
      <c r="A3" s="128">
        <v>1</v>
      </c>
      <c r="B3" s="129" t="s">
        <v>18</v>
      </c>
      <c r="C3" s="130">
        <f>C4+C15</f>
        <v>0</v>
      </c>
      <c r="D3" s="131">
        <f>D4+D15</f>
        <v>0</v>
      </c>
      <c r="E3" s="131">
        <f>E4+E15</f>
        <v>0</v>
      </c>
      <c r="F3" s="131">
        <f>F4+F15</f>
        <v>0</v>
      </c>
      <c r="G3" s="131">
        <f>G4+G15</f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3"/>
    </row>
    <row r="4" spans="1:23" x14ac:dyDescent="0.25">
      <c r="A4" s="12" t="s">
        <v>14</v>
      </c>
      <c r="B4" s="13" t="s">
        <v>39</v>
      </c>
      <c r="C4" s="77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83"/>
    </row>
    <row r="5" spans="1:23" x14ac:dyDescent="0.25">
      <c r="A5" s="14" t="s">
        <v>15</v>
      </c>
      <c r="B5" s="15" t="s">
        <v>19</v>
      </c>
      <c r="C5" s="77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83"/>
    </row>
    <row r="6" spans="1:23" x14ac:dyDescent="0.25">
      <c r="A6" s="16" t="s">
        <v>16</v>
      </c>
      <c r="B6" s="17" t="s">
        <v>20</v>
      </c>
      <c r="C6" s="77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83"/>
    </row>
    <row r="7" spans="1:23" x14ac:dyDescent="0.25">
      <c r="A7" s="18" t="s">
        <v>17</v>
      </c>
      <c r="B7" s="19" t="s">
        <v>47</v>
      </c>
      <c r="C7" s="77">
        <f t="shared" ref="C7:C9" si="0">SUM(D7:G7)</f>
        <v>0</v>
      </c>
      <c r="D7" s="54"/>
      <c r="E7" s="54"/>
      <c r="F7" s="54"/>
      <c r="G7" s="5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83"/>
    </row>
    <row r="8" spans="1:23" x14ac:dyDescent="0.25">
      <c r="A8" s="18" t="s">
        <v>28</v>
      </c>
      <c r="B8" s="19" t="s">
        <v>21</v>
      </c>
      <c r="C8" s="77">
        <f t="shared" si="0"/>
        <v>0</v>
      </c>
      <c r="D8" s="54"/>
      <c r="E8" s="54"/>
      <c r="F8" s="54"/>
      <c r="G8" s="5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83"/>
    </row>
    <row r="9" spans="1:23" x14ac:dyDescent="0.25">
      <c r="A9" s="18" t="s">
        <v>29</v>
      </c>
      <c r="B9" s="19" t="s">
        <v>22</v>
      </c>
      <c r="C9" s="77">
        <f t="shared" si="0"/>
        <v>0</v>
      </c>
      <c r="D9" s="54"/>
      <c r="E9" s="54"/>
      <c r="F9" s="54"/>
      <c r="G9" s="5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83"/>
    </row>
    <row r="10" spans="1:23" ht="30" x14ac:dyDescent="0.25">
      <c r="A10" s="16" t="s">
        <v>30</v>
      </c>
      <c r="B10" s="17" t="s">
        <v>48</v>
      </c>
      <c r="C10" s="77">
        <f>SUM(D10:G10)</f>
        <v>0</v>
      </c>
      <c r="D10" s="54"/>
      <c r="E10" s="54"/>
      <c r="F10" s="54"/>
      <c r="G10" s="54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83"/>
    </row>
    <row r="11" spans="1:23" x14ac:dyDescent="0.25">
      <c r="A11" s="14" t="s">
        <v>31</v>
      </c>
      <c r="B11" s="15" t="s">
        <v>136</v>
      </c>
      <c r="C11" s="77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3"/>
    </row>
    <row r="12" spans="1:23" x14ac:dyDescent="0.25">
      <c r="A12" s="16" t="s">
        <v>32</v>
      </c>
      <c r="B12" s="17" t="s">
        <v>23</v>
      </c>
      <c r="C12" s="77">
        <f t="shared" ref="C12:C13" si="1">SUM(D12:G12)</f>
        <v>0</v>
      </c>
      <c r="D12" s="54"/>
      <c r="E12" s="54"/>
      <c r="F12" s="54"/>
      <c r="G12" s="54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83"/>
    </row>
    <row r="13" spans="1:23" x14ac:dyDescent="0.25">
      <c r="A13" s="16" t="s">
        <v>33</v>
      </c>
      <c r="B13" s="17" t="s">
        <v>27</v>
      </c>
      <c r="C13" s="77">
        <f t="shared" si="1"/>
        <v>0</v>
      </c>
      <c r="D13" s="54"/>
      <c r="E13" s="54"/>
      <c r="F13" s="54"/>
      <c r="G13" s="5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83"/>
    </row>
    <row r="14" spans="1:23" x14ac:dyDescent="0.25">
      <c r="A14" s="16" t="s">
        <v>34</v>
      </c>
      <c r="B14" s="17" t="s">
        <v>24</v>
      </c>
      <c r="C14" s="77">
        <f>SUM(D14:G14)</f>
        <v>0</v>
      </c>
      <c r="D14" s="54"/>
      <c r="E14" s="54"/>
      <c r="F14" s="54"/>
      <c r="G14" s="5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83"/>
    </row>
    <row r="15" spans="1:23" x14ac:dyDescent="0.25">
      <c r="A15" s="12" t="s">
        <v>36</v>
      </c>
      <c r="B15" s="13" t="s">
        <v>35</v>
      </c>
      <c r="C15" s="77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83"/>
    </row>
    <row r="16" spans="1:23" ht="15.75" thickBot="1" x14ac:dyDescent="0.3">
      <c r="A16" s="14" t="s">
        <v>37</v>
      </c>
      <c r="B16" s="15" t="s">
        <v>26</v>
      </c>
      <c r="C16" s="86">
        <f>SUM(D16:G16)</f>
        <v>0</v>
      </c>
      <c r="D16" s="54"/>
      <c r="E16" s="54"/>
      <c r="F16" s="54"/>
      <c r="G16" s="5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83"/>
    </row>
    <row r="17" spans="1:23" ht="15.75" thickBot="1" x14ac:dyDescent="0.3">
      <c r="A17" s="84" t="s">
        <v>38</v>
      </c>
      <c r="B17" s="85" t="s">
        <v>25</v>
      </c>
      <c r="C17" s="86">
        <f>SUM(D17:G17)</f>
        <v>0</v>
      </c>
      <c r="D17" s="87"/>
      <c r="E17" s="87"/>
      <c r="F17" s="87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1:23" ht="30" customHeight="1" thickBot="1" x14ac:dyDescent="0.3">
      <c r="A18" s="195" t="s">
        <v>142</v>
      </c>
      <c r="B18" s="196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x14ac:dyDescent="0.25">
      <c r="A19" s="95" t="s">
        <v>14</v>
      </c>
      <c r="B19" s="96" t="s">
        <v>155</v>
      </c>
      <c r="C19" s="97">
        <f>C20+C21+C23+C26+C33+C39+C22+(IF(C38&gt;((C33+C26)*0.15),(C33+C26)*0.15,C38))</f>
        <v>0</v>
      </c>
      <c r="D19" s="97">
        <f t="shared" ref="D19:W19" si="2">D20+D21+D23+D26+D33+D39+D22+(IF(D38&gt;((D33+D26)*0.15),(D33+D26)*0.15,D38))</f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97">
        <f t="shared" si="2"/>
        <v>0</v>
      </c>
      <c r="M19" s="97">
        <f t="shared" si="2"/>
        <v>0</v>
      </c>
      <c r="N19" s="97">
        <f t="shared" si="2"/>
        <v>0</v>
      </c>
      <c r="O19" s="97">
        <f t="shared" si="2"/>
        <v>0</v>
      </c>
      <c r="P19" s="97">
        <f t="shared" si="2"/>
        <v>0</v>
      </c>
      <c r="Q19" s="97">
        <f t="shared" si="2"/>
        <v>0</v>
      </c>
      <c r="R19" s="97">
        <f t="shared" si="2"/>
        <v>0</v>
      </c>
      <c r="S19" s="97">
        <f t="shared" si="2"/>
        <v>0</v>
      </c>
      <c r="T19" s="97">
        <f t="shared" si="2"/>
        <v>0</v>
      </c>
      <c r="U19" s="97">
        <f t="shared" si="2"/>
        <v>0</v>
      </c>
      <c r="V19" s="97">
        <f t="shared" si="2"/>
        <v>0</v>
      </c>
      <c r="W19" s="171">
        <f t="shared" si="2"/>
        <v>0</v>
      </c>
    </row>
    <row r="20" spans="1:23" x14ac:dyDescent="0.25">
      <c r="A20" s="98" t="s">
        <v>15</v>
      </c>
      <c r="B20" s="90" t="s">
        <v>118</v>
      </c>
      <c r="C20" s="91">
        <f>SUM(D20:W20)</f>
        <v>0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9"/>
    </row>
    <row r="21" spans="1:23" x14ac:dyDescent="0.25">
      <c r="A21" s="98" t="s">
        <v>31</v>
      </c>
      <c r="B21" s="90" t="s">
        <v>3</v>
      </c>
      <c r="C21" s="91">
        <f>SUM(D21:W21)</f>
        <v>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9"/>
    </row>
    <row r="22" spans="1:23" x14ac:dyDescent="0.25">
      <c r="A22" s="98" t="s">
        <v>41</v>
      </c>
      <c r="B22" s="90" t="s">
        <v>165</v>
      </c>
      <c r="C22" s="91">
        <f>SUM(D22:W22)</f>
        <v>0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9"/>
    </row>
    <row r="23" spans="1:23" x14ac:dyDescent="0.25">
      <c r="A23" s="98" t="s">
        <v>42</v>
      </c>
      <c r="B23" s="90" t="s">
        <v>156</v>
      </c>
      <c r="C23" s="91">
        <f>SUM(C24:C25)</f>
        <v>0</v>
      </c>
      <c r="D23" s="91">
        <f t="shared" ref="D23:W23" si="3">SUM(D24:D25)</f>
        <v>0</v>
      </c>
      <c r="E23" s="91">
        <f t="shared" si="3"/>
        <v>0</v>
      </c>
      <c r="F23" s="91">
        <f t="shared" si="3"/>
        <v>0</v>
      </c>
      <c r="G23" s="91">
        <f t="shared" si="3"/>
        <v>0</v>
      </c>
      <c r="H23" s="91">
        <f t="shared" si="3"/>
        <v>0</v>
      </c>
      <c r="I23" s="91">
        <f t="shared" si="3"/>
        <v>0</v>
      </c>
      <c r="J23" s="91">
        <f t="shared" si="3"/>
        <v>0</v>
      </c>
      <c r="K23" s="91">
        <f t="shared" si="3"/>
        <v>0</v>
      </c>
      <c r="L23" s="91">
        <f t="shared" si="3"/>
        <v>0</v>
      </c>
      <c r="M23" s="91">
        <f t="shared" si="3"/>
        <v>0</v>
      </c>
      <c r="N23" s="91">
        <f t="shared" si="3"/>
        <v>0</v>
      </c>
      <c r="O23" s="91">
        <f t="shared" si="3"/>
        <v>0</v>
      </c>
      <c r="P23" s="91">
        <f t="shared" si="3"/>
        <v>0</v>
      </c>
      <c r="Q23" s="91">
        <f t="shared" si="3"/>
        <v>0</v>
      </c>
      <c r="R23" s="91">
        <f t="shared" si="3"/>
        <v>0</v>
      </c>
      <c r="S23" s="91">
        <f t="shared" si="3"/>
        <v>0</v>
      </c>
      <c r="T23" s="91">
        <f t="shared" si="3"/>
        <v>0</v>
      </c>
      <c r="U23" s="91">
        <f t="shared" si="3"/>
        <v>0</v>
      </c>
      <c r="V23" s="91">
        <f t="shared" si="3"/>
        <v>0</v>
      </c>
      <c r="W23" s="100">
        <f t="shared" si="3"/>
        <v>0</v>
      </c>
    </row>
    <row r="24" spans="1:23" x14ac:dyDescent="0.25">
      <c r="A24" s="101" t="s">
        <v>60</v>
      </c>
      <c r="B24" s="93" t="s">
        <v>4</v>
      </c>
      <c r="C24" s="94">
        <f>SUM(D24:W24)</f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9"/>
    </row>
    <row r="25" spans="1:23" x14ac:dyDescent="0.25">
      <c r="A25" s="101" t="s">
        <v>61</v>
      </c>
      <c r="B25" s="93" t="s">
        <v>120</v>
      </c>
      <c r="C25" s="94">
        <f>SUM(D25:W25)</f>
        <v>0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9"/>
    </row>
    <row r="26" spans="1:23" x14ac:dyDescent="0.25">
      <c r="A26" s="98" t="s">
        <v>43</v>
      </c>
      <c r="B26" s="90" t="s">
        <v>5</v>
      </c>
      <c r="C26" s="91">
        <f>SUM(C27:C32)</f>
        <v>0</v>
      </c>
      <c r="D26" s="91">
        <f>SUM(D27:D32)</f>
        <v>0</v>
      </c>
      <c r="E26" s="91">
        <f t="shared" ref="E26:W26" si="4">SUM(E27:E32)</f>
        <v>0</v>
      </c>
      <c r="F26" s="91">
        <f t="shared" si="4"/>
        <v>0</v>
      </c>
      <c r="G26" s="91">
        <f t="shared" si="4"/>
        <v>0</v>
      </c>
      <c r="H26" s="91">
        <f t="shared" si="4"/>
        <v>0</v>
      </c>
      <c r="I26" s="91">
        <f t="shared" si="4"/>
        <v>0</v>
      </c>
      <c r="J26" s="91">
        <f t="shared" si="4"/>
        <v>0</v>
      </c>
      <c r="K26" s="91">
        <f t="shared" si="4"/>
        <v>0</v>
      </c>
      <c r="L26" s="91">
        <f t="shared" si="4"/>
        <v>0</v>
      </c>
      <c r="M26" s="91">
        <f t="shared" si="4"/>
        <v>0</v>
      </c>
      <c r="N26" s="91">
        <f t="shared" si="4"/>
        <v>0</v>
      </c>
      <c r="O26" s="91">
        <f t="shared" si="4"/>
        <v>0</v>
      </c>
      <c r="P26" s="91">
        <f t="shared" si="4"/>
        <v>0</v>
      </c>
      <c r="Q26" s="91">
        <f t="shared" si="4"/>
        <v>0</v>
      </c>
      <c r="R26" s="91">
        <f t="shared" si="4"/>
        <v>0</v>
      </c>
      <c r="S26" s="91">
        <f t="shared" si="4"/>
        <v>0</v>
      </c>
      <c r="T26" s="91">
        <f t="shared" si="4"/>
        <v>0</v>
      </c>
      <c r="U26" s="91">
        <f t="shared" si="4"/>
        <v>0</v>
      </c>
      <c r="V26" s="91">
        <f t="shared" si="4"/>
        <v>0</v>
      </c>
      <c r="W26" s="100">
        <f t="shared" si="4"/>
        <v>0</v>
      </c>
    </row>
    <row r="27" spans="1:23" x14ac:dyDescent="0.25">
      <c r="A27" s="101" t="s">
        <v>62</v>
      </c>
      <c r="B27" s="93" t="s">
        <v>6</v>
      </c>
      <c r="C27" s="94">
        <f t="shared" ref="C27:C32" si="5">SUM(D27:W27)</f>
        <v>0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9"/>
    </row>
    <row r="28" spans="1:23" x14ac:dyDescent="0.25">
      <c r="A28" s="101" t="s">
        <v>63</v>
      </c>
      <c r="B28" s="93" t="s">
        <v>121</v>
      </c>
      <c r="C28" s="94">
        <f t="shared" si="5"/>
        <v>0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9"/>
    </row>
    <row r="29" spans="1:23" x14ac:dyDescent="0.25">
      <c r="A29" s="101" t="s">
        <v>64</v>
      </c>
      <c r="B29" s="93" t="s">
        <v>122</v>
      </c>
      <c r="C29" s="94">
        <f t="shared" si="5"/>
        <v>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9"/>
    </row>
    <row r="30" spans="1:23" x14ac:dyDescent="0.25">
      <c r="A30" s="101" t="s">
        <v>65</v>
      </c>
      <c r="B30" s="93" t="s">
        <v>46</v>
      </c>
      <c r="C30" s="94">
        <f t="shared" si="5"/>
        <v>0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9"/>
    </row>
    <row r="31" spans="1:23" x14ac:dyDescent="0.25">
      <c r="A31" s="101" t="s">
        <v>169</v>
      </c>
      <c r="B31" s="93" t="s">
        <v>123</v>
      </c>
      <c r="C31" s="94">
        <f t="shared" si="5"/>
        <v>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9"/>
    </row>
    <row r="32" spans="1:23" x14ac:dyDescent="0.25">
      <c r="A32" s="101" t="s">
        <v>170</v>
      </c>
      <c r="B32" s="93" t="s">
        <v>124</v>
      </c>
      <c r="C32" s="94">
        <f t="shared" si="5"/>
        <v>0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9"/>
    </row>
    <row r="33" spans="1:23" x14ac:dyDescent="0.25">
      <c r="A33" s="98" t="s">
        <v>44</v>
      </c>
      <c r="B33" s="90" t="s">
        <v>157</v>
      </c>
      <c r="C33" s="91">
        <f>SUM(C34:C37)</f>
        <v>0</v>
      </c>
      <c r="D33" s="91">
        <f t="shared" ref="D33:W33" si="6">SUM(D34:D37)</f>
        <v>0</v>
      </c>
      <c r="E33" s="91">
        <f t="shared" si="6"/>
        <v>0</v>
      </c>
      <c r="F33" s="91">
        <f t="shared" si="6"/>
        <v>0</v>
      </c>
      <c r="G33" s="91">
        <f t="shared" si="6"/>
        <v>0</v>
      </c>
      <c r="H33" s="91">
        <f t="shared" si="6"/>
        <v>0</v>
      </c>
      <c r="I33" s="91">
        <f t="shared" si="6"/>
        <v>0</v>
      </c>
      <c r="J33" s="91">
        <f t="shared" si="6"/>
        <v>0</v>
      </c>
      <c r="K33" s="91">
        <f t="shared" si="6"/>
        <v>0</v>
      </c>
      <c r="L33" s="91">
        <f t="shared" si="6"/>
        <v>0</v>
      </c>
      <c r="M33" s="91">
        <f t="shared" si="6"/>
        <v>0</v>
      </c>
      <c r="N33" s="91">
        <f t="shared" si="6"/>
        <v>0</v>
      </c>
      <c r="O33" s="91">
        <f t="shared" si="6"/>
        <v>0</v>
      </c>
      <c r="P33" s="91">
        <f t="shared" si="6"/>
        <v>0</v>
      </c>
      <c r="Q33" s="91">
        <f t="shared" si="6"/>
        <v>0</v>
      </c>
      <c r="R33" s="91">
        <f t="shared" si="6"/>
        <v>0</v>
      </c>
      <c r="S33" s="91">
        <f t="shared" si="6"/>
        <v>0</v>
      </c>
      <c r="T33" s="91">
        <f t="shared" si="6"/>
        <v>0</v>
      </c>
      <c r="U33" s="91">
        <f t="shared" si="6"/>
        <v>0</v>
      </c>
      <c r="V33" s="91">
        <f t="shared" si="6"/>
        <v>0</v>
      </c>
      <c r="W33" s="100">
        <f t="shared" si="6"/>
        <v>0</v>
      </c>
    </row>
    <row r="34" spans="1:23" x14ac:dyDescent="0.25">
      <c r="A34" s="101" t="s">
        <v>171</v>
      </c>
      <c r="B34" s="93" t="s">
        <v>7</v>
      </c>
      <c r="C34" s="94">
        <f t="shared" ref="C34:C39" si="7">SUM(D34:W34)</f>
        <v>0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9"/>
    </row>
    <row r="35" spans="1:23" x14ac:dyDescent="0.25">
      <c r="A35" s="101" t="s">
        <v>172</v>
      </c>
      <c r="B35" s="93" t="s">
        <v>125</v>
      </c>
      <c r="C35" s="94">
        <f t="shared" si="7"/>
        <v>0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9"/>
    </row>
    <row r="36" spans="1:23" x14ac:dyDescent="0.25">
      <c r="A36" s="101" t="s">
        <v>173</v>
      </c>
      <c r="B36" s="93" t="s">
        <v>126</v>
      </c>
      <c r="C36" s="94">
        <f t="shared" si="7"/>
        <v>0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9"/>
    </row>
    <row r="37" spans="1:23" x14ac:dyDescent="0.25">
      <c r="A37" s="101" t="s">
        <v>174</v>
      </c>
      <c r="B37" s="93" t="s">
        <v>127</v>
      </c>
      <c r="C37" s="94">
        <f t="shared" si="7"/>
        <v>0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9"/>
    </row>
    <row r="38" spans="1:23" ht="15" customHeight="1" x14ac:dyDescent="0.25">
      <c r="A38" s="98" t="s">
        <v>45</v>
      </c>
      <c r="B38" s="90" t="s">
        <v>176</v>
      </c>
      <c r="C38" s="91">
        <f t="shared" si="7"/>
        <v>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9"/>
    </row>
    <row r="39" spans="1:23" ht="30.75" thickBot="1" x14ac:dyDescent="0.3">
      <c r="A39" s="102" t="s">
        <v>175</v>
      </c>
      <c r="B39" s="103" t="s">
        <v>107</v>
      </c>
      <c r="C39" s="104">
        <f t="shared" si="7"/>
        <v>0</v>
      </c>
      <c r="D39" s="104">
        <f>0.0186*(D20+D21+D23+D26+D33+D38)</f>
        <v>0</v>
      </c>
      <c r="E39" s="104">
        <f>0.0209*(E20+E21+E23+E26+E33+E38)</f>
        <v>0</v>
      </c>
      <c r="F39" s="104">
        <f>0.0229*(F20+F21+F23+F26+F33+F38)</f>
        <v>0</v>
      </c>
      <c r="G39" s="104">
        <f>0.0234*(G20+G21+G23+G26+G33+G38)</f>
        <v>0</v>
      </c>
      <c r="H39" s="104">
        <f>0.0242*(H20+H21+H23+H26+H33+H38)</f>
        <v>0</v>
      </c>
      <c r="I39" s="104">
        <f>0.0248*(I20+I21+I23+I26+I33+I38)</f>
        <v>0</v>
      </c>
      <c r="J39" s="104">
        <f>0.0253*(J20+J21+J23+J26+J33+J38)</f>
        <v>0</v>
      </c>
      <c r="K39" s="104">
        <f>0.0257*(K20+K21+K23+K26+K33+K38)</f>
        <v>0</v>
      </c>
      <c r="L39" s="104">
        <f>0.0262*(L20+L21+L23+L26+L33+L38)</f>
        <v>0</v>
      </c>
      <c r="M39" s="104">
        <f t="shared" ref="M39:W39" si="8">0.0266*(M20+M21+M23+M26+M33+M38)</f>
        <v>0</v>
      </c>
      <c r="N39" s="104">
        <f t="shared" si="8"/>
        <v>0</v>
      </c>
      <c r="O39" s="104">
        <f t="shared" si="8"/>
        <v>0</v>
      </c>
      <c r="P39" s="104">
        <f t="shared" si="8"/>
        <v>0</v>
      </c>
      <c r="Q39" s="104">
        <f t="shared" si="8"/>
        <v>0</v>
      </c>
      <c r="R39" s="104">
        <f t="shared" si="8"/>
        <v>0</v>
      </c>
      <c r="S39" s="104">
        <f t="shared" si="8"/>
        <v>0</v>
      </c>
      <c r="T39" s="104">
        <f t="shared" si="8"/>
        <v>0</v>
      </c>
      <c r="U39" s="104">
        <f t="shared" si="8"/>
        <v>0</v>
      </c>
      <c r="V39" s="104">
        <f t="shared" si="8"/>
        <v>0</v>
      </c>
      <c r="W39" s="105">
        <f t="shared" si="8"/>
        <v>0</v>
      </c>
    </row>
    <row r="40" spans="1:23" s="82" customFormat="1" ht="30" customHeight="1" thickBot="1" x14ac:dyDescent="0.3">
      <c r="A40" s="196" t="s">
        <v>143</v>
      </c>
      <c r="B40" s="196"/>
      <c r="C40" s="106"/>
      <c r="D40" s="161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</row>
    <row r="41" spans="1:23" x14ac:dyDescent="0.25">
      <c r="A41" s="108" t="s">
        <v>36</v>
      </c>
      <c r="B41" s="109" t="s">
        <v>8</v>
      </c>
      <c r="C41" s="110">
        <f>C42+C43+C44+C45+C46+C47</f>
        <v>0</v>
      </c>
      <c r="D41" s="110">
        <f>D42+D43+D44+D45+D46</f>
        <v>0</v>
      </c>
      <c r="E41" s="110">
        <f>E42+E43+E44+E45+E46</f>
        <v>0</v>
      </c>
      <c r="F41" s="110">
        <f>F42+F43+F44+F45+F46</f>
        <v>0</v>
      </c>
      <c r="G41" s="110">
        <f>G42+G43+G44+G45+G46</f>
        <v>0</v>
      </c>
      <c r="H41" s="110">
        <f t="shared" ref="H41:W41" si="9">H42+H43+H44+H45+H46</f>
        <v>0</v>
      </c>
      <c r="I41" s="110">
        <f t="shared" si="9"/>
        <v>0</v>
      </c>
      <c r="J41" s="110">
        <f t="shared" si="9"/>
        <v>0</v>
      </c>
      <c r="K41" s="110">
        <f t="shared" si="9"/>
        <v>0</v>
      </c>
      <c r="L41" s="110">
        <f t="shared" si="9"/>
        <v>0</v>
      </c>
      <c r="M41" s="110">
        <f t="shared" si="9"/>
        <v>0</v>
      </c>
      <c r="N41" s="110">
        <f t="shared" si="9"/>
        <v>0</v>
      </c>
      <c r="O41" s="110">
        <f t="shared" si="9"/>
        <v>0</v>
      </c>
      <c r="P41" s="110">
        <f t="shared" si="9"/>
        <v>0</v>
      </c>
      <c r="Q41" s="110">
        <f t="shared" si="9"/>
        <v>0</v>
      </c>
      <c r="R41" s="110">
        <f t="shared" si="9"/>
        <v>0</v>
      </c>
      <c r="S41" s="110">
        <f t="shared" si="9"/>
        <v>0</v>
      </c>
      <c r="T41" s="110">
        <f t="shared" si="9"/>
        <v>0</v>
      </c>
      <c r="U41" s="110">
        <f t="shared" si="9"/>
        <v>0</v>
      </c>
      <c r="V41" s="110">
        <f t="shared" si="9"/>
        <v>0</v>
      </c>
      <c r="W41" s="169">
        <f t="shared" si="9"/>
        <v>0</v>
      </c>
    </row>
    <row r="42" spans="1:23" x14ac:dyDescent="0.25">
      <c r="A42" s="56" t="s">
        <v>37</v>
      </c>
      <c r="B42" s="5" t="s">
        <v>10</v>
      </c>
      <c r="C42" s="80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185</v>
      </c>
      <c r="C43" s="80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67</v>
      </c>
      <c r="C44" s="80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66</v>
      </c>
      <c r="C45" s="80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6" t="s">
        <v>68</v>
      </c>
      <c r="B46" s="157" t="s">
        <v>167</v>
      </c>
      <c r="C46" s="80">
        <f>SUM(D46:W46)</f>
        <v>0</v>
      </c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70"/>
    </row>
    <row r="47" spans="1:23" ht="15.75" thickBot="1" x14ac:dyDescent="0.3">
      <c r="A47" s="57" t="s">
        <v>166</v>
      </c>
      <c r="B47" s="53" t="s">
        <v>177</v>
      </c>
      <c r="C47" s="111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8">
        <f>C4-((C4*0.014)+((C4*0.034)*19))</f>
        <v>0</v>
      </c>
    </row>
    <row r="51" spans="6:6" x14ac:dyDescent="0.25">
      <c r="F51" s="74"/>
    </row>
    <row r="52" spans="6:6" x14ac:dyDescent="0.25">
      <c r="F52" s="74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G7" zoomScale="115" zoomScaleNormal="115" workbookViewId="0">
      <selection activeCell="H36" sqref="H36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206" customFormat="1" ht="15" x14ac:dyDescent="0.25"/>
    <row r="3" spans="2:13" s="206" customFormat="1" ht="15" customHeight="1" x14ac:dyDescent="0.25"/>
    <row r="4" spans="2:13" s="206" customFormat="1" ht="14.25" customHeight="1" x14ac:dyDescent="0.25"/>
    <row r="5" spans="2:13" s="206" customFormat="1" ht="14.25" customHeight="1" x14ac:dyDescent="0.25"/>
    <row r="6" spans="2:13" ht="16.5" x14ac:dyDescent="0.25">
      <c r="B6" s="30" t="s">
        <v>97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207"/>
      <c r="I8" s="207"/>
      <c r="J8" s="31"/>
      <c r="K8" s="31"/>
    </row>
    <row r="9" spans="2:13" ht="15.75" x14ac:dyDescent="0.25">
      <c r="B9" s="208" t="s">
        <v>52</v>
      </c>
      <c r="C9" s="209"/>
      <c r="D9" s="209"/>
      <c r="E9" s="210"/>
      <c r="F9" s="34"/>
      <c r="G9" s="32"/>
      <c r="H9" s="201" t="s">
        <v>140</v>
      </c>
      <c r="I9" s="201"/>
      <c r="J9" s="201"/>
      <c r="K9" s="201"/>
      <c r="L9" s="201"/>
      <c r="M9" s="201"/>
    </row>
    <row r="10" spans="2:13" ht="15" customHeight="1" x14ac:dyDescent="0.2">
      <c r="B10" s="208" t="s">
        <v>98</v>
      </c>
      <c r="C10" s="209"/>
      <c r="D10" s="209"/>
      <c r="E10" s="210"/>
      <c r="F10" s="70">
        <v>20</v>
      </c>
      <c r="G10" s="33"/>
      <c r="H10" s="203" t="s">
        <v>137</v>
      </c>
      <c r="I10" s="203"/>
      <c r="J10" s="203"/>
      <c r="K10" s="203"/>
      <c r="L10" s="203"/>
      <c r="M10" s="203"/>
    </row>
    <row r="11" spans="2:13" ht="15.75" customHeight="1" x14ac:dyDescent="0.25">
      <c r="B11" s="211" t="s">
        <v>99</v>
      </c>
      <c r="C11" s="211"/>
      <c r="D11" s="211"/>
      <c r="E11" s="211"/>
      <c r="F11" s="154">
        <v>1.12E-2</v>
      </c>
      <c r="G11" s="32"/>
      <c r="H11" s="202" t="s">
        <v>138</v>
      </c>
      <c r="I11" s="202"/>
      <c r="J11" s="202"/>
      <c r="K11" s="202"/>
      <c r="L11" s="202"/>
      <c r="M11" s="202"/>
    </row>
    <row r="12" spans="2:13" ht="15.75" customHeight="1" x14ac:dyDescent="0.25">
      <c r="B12" s="208" t="s">
        <v>18</v>
      </c>
      <c r="C12" s="209"/>
      <c r="D12" s="209"/>
      <c r="E12" s="210"/>
      <c r="F12" s="127">
        <f>'Vstupní data'!C3</f>
        <v>0</v>
      </c>
      <c r="G12" s="32"/>
      <c r="H12" s="204" t="s">
        <v>141</v>
      </c>
      <c r="I12" s="204"/>
      <c r="J12" s="204"/>
      <c r="K12" s="204"/>
      <c r="L12" s="204"/>
      <c r="M12" s="204"/>
    </row>
    <row r="13" spans="2:13" ht="15.75" x14ac:dyDescent="0.25">
      <c r="B13" s="36" t="s">
        <v>100</v>
      </c>
      <c r="C13" s="37"/>
      <c r="D13" s="37"/>
      <c r="E13" s="38"/>
      <c r="F13" s="127">
        <f>'Vstupní data'!W47</f>
        <v>0</v>
      </c>
      <c r="G13" s="32"/>
      <c r="H13" s="204"/>
      <c r="I13" s="204"/>
      <c r="J13" s="204"/>
      <c r="K13" s="204"/>
      <c r="L13" s="204"/>
      <c r="M13" s="204"/>
    </row>
    <row r="14" spans="2:13" ht="15.75" x14ac:dyDescent="0.25">
      <c r="B14" s="208" t="s">
        <v>101</v>
      </c>
      <c r="C14" s="209"/>
      <c r="D14" s="209"/>
      <c r="E14" s="210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13" t="s">
        <v>59</v>
      </c>
      <c r="D16" s="214"/>
      <c r="E16" s="214"/>
      <c r="F16" s="215"/>
      <c r="G16" s="213" t="s">
        <v>89</v>
      </c>
      <c r="H16" s="214"/>
      <c r="I16" s="214"/>
      <c r="J16" s="214"/>
      <c r="K16" s="215"/>
    </row>
    <row r="17" spans="1:16" ht="50.25" customHeight="1" thickBot="1" x14ac:dyDescent="0.25">
      <c r="A17" s="150" t="s">
        <v>56</v>
      </c>
      <c r="B17" s="151"/>
      <c r="C17" s="67" t="s">
        <v>102</v>
      </c>
      <c r="D17" s="64" t="s">
        <v>91</v>
      </c>
      <c r="E17" s="64" t="s">
        <v>58</v>
      </c>
      <c r="F17" s="68" t="s">
        <v>178</v>
      </c>
      <c r="G17" s="140" t="s">
        <v>90</v>
      </c>
      <c r="H17" s="141" t="s">
        <v>91</v>
      </c>
      <c r="I17" s="141" t="s">
        <v>58</v>
      </c>
      <c r="J17" s="141" t="s">
        <v>178</v>
      </c>
      <c r="K17" s="142" t="s">
        <v>103</v>
      </c>
      <c r="L17" s="69" t="s">
        <v>108</v>
      </c>
      <c r="M17" s="69" t="s">
        <v>139</v>
      </c>
    </row>
    <row r="18" spans="1:16" ht="15" x14ac:dyDescent="0.25">
      <c r="A18" s="63">
        <v>1</v>
      </c>
      <c r="B18" s="65" t="s">
        <v>57</v>
      </c>
      <c r="C18" s="116">
        <f>'Vstupní data'!D3</f>
        <v>0</v>
      </c>
      <c r="D18" s="114">
        <f>'Vstupní data'!D19</f>
        <v>0</v>
      </c>
      <c r="E18" s="114">
        <f>'Vstupní data'!D41</f>
        <v>0</v>
      </c>
      <c r="F18" s="117"/>
      <c r="G18" s="143">
        <f>C18/(1+$F$11)^$A18</f>
        <v>0</v>
      </c>
      <c r="H18" s="144">
        <f>D18/(1+$F$11)^$A18</f>
        <v>0</v>
      </c>
      <c r="I18" s="144">
        <f>E18/(1+$F$11)^$A18</f>
        <v>0</v>
      </c>
      <c r="J18" s="144"/>
      <c r="K18" s="145">
        <f>I18+J18-G18-H18</f>
        <v>0</v>
      </c>
      <c r="L18" s="146"/>
      <c r="M18" s="146"/>
    </row>
    <row r="19" spans="1:16" ht="16.5" customHeight="1" x14ac:dyDescent="0.25">
      <c r="A19" s="41">
        <v>2</v>
      </c>
      <c r="B19" s="66" t="s">
        <v>104</v>
      </c>
      <c r="C19" s="118">
        <f>'Vstupní data'!E3</f>
        <v>0</v>
      </c>
      <c r="D19" s="115">
        <f>'Vstupní data'!E19</f>
        <v>0</v>
      </c>
      <c r="E19" s="115">
        <f>'Vstupní data'!E41</f>
        <v>0</v>
      </c>
      <c r="F19" s="119"/>
      <c r="G19" s="120">
        <f t="shared" ref="G19:G37" si="0">C19/(1+$F$11)^$A19</f>
        <v>0</v>
      </c>
      <c r="H19" s="121">
        <f t="shared" ref="H19:H37" si="1">D19/(1+$F$11)^$A19</f>
        <v>0</v>
      </c>
      <c r="I19" s="121">
        <f t="shared" ref="I19:I37" si="2">E19/(1+$F$11)^$A19</f>
        <v>0</v>
      </c>
      <c r="J19" s="121"/>
      <c r="K19" s="122">
        <f t="shared" ref="K19:K37" si="3">I19+J19-G19-H19</f>
        <v>0</v>
      </c>
      <c r="L19" s="138"/>
      <c r="M19" s="138"/>
    </row>
    <row r="20" spans="1:16" ht="15" x14ac:dyDescent="0.25">
      <c r="A20" s="41">
        <v>3</v>
      </c>
      <c r="B20" s="66" t="s">
        <v>104</v>
      </c>
      <c r="C20" s="118">
        <f>'Vstupní data'!F3</f>
        <v>0</v>
      </c>
      <c r="D20" s="115">
        <f>'Vstupní data'!F19</f>
        <v>0</v>
      </c>
      <c r="E20" s="115">
        <f>'Vstupní data'!F41</f>
        <v>0</v>
      </c>
      <c r="F20" s="119"/>
      <c r="G20" s="120">
        <f t="shared" si="0"/>
        <v>0</v>
      </c>
      <c r="H20" s="121">
        <f t="shared" si="1"/>
        <v>0</v>
      </c>
      <c r="I20" s="121">
        <f t="shared" si="2"/>
        <v>0</v>
      </c>
      <c r="J20" s="121"/>
      <c r="K20" s="122">
        <f t="shared" si="3"/>
        <v>0</v>
      </c>
      <c r="L20" s="139">
        <f>(I18+I19+I20+J18+J19+J20)-(H18+H19+H20+G18+G19+G20)</f>
        <v>0</v>
      </c>
      <c r="M20" s="139">
        <f>IF(L20&lt;0,0,IF(AND(L20&gt;0,L20&lt;$F$47/10),0,L20-($F$47/10)))</f>
        <v>0</v>
      </c>
    </row>
    <row r="21" spans="1:16" ht="15" x14ac:dyDescent="0.25">
      <c r="A21" s="41">
        <v>4</v>
      </c>
      <c r="B21" s="66" t="s">
        <v>104</v>
      </c>
      <c r="C21" s="118">
        <f>'Vstupní data'!G3</f>
        <v>0</v>
      </c>
      <c r="D21" s="136">
        <f>'Vstupní data'!G19</f>
        <v>0</v>
      </c>
      <c r="E21" s="136">
        <f>'Vstupní data'!G41</f>
        <v>0</v>
      </c>
      <c r="F21" s="119"/>
      <c r="G21" s="120">
        <f t="shared" si="0"/>
        <v>0</v>
      </c>
      <c r="H21" s="121">
        <f t="shared" si="1"/>
        <v>0</v>
      </c>
      <c r="I21" s="121">
        <f t="shared" si="2"/>
        <v>0</v>
      </c>
      <c r="J21" s="121"/>
      <c r="K21" s="122">
        <f t="shared" si="3"/>
        <v>0</v>
      </c>
      <c r="L21" s="138"/>
      <c r="M21" s="138"/>
    </row>
    <row r="22" spans="1:16" ht="15" x14ac:dyDescent="0.25">
      <c r="A22" s="41">
        <v>5</v>
      </c>
      <c r="B22" s="66" t="s">
        <v>104</v>
      </c>
      <c r="C22" s="118"/>
      <c r="D22" s="136">
        <f>'Vstupní data'!H19</f>
        <v>0</v>
      </c>
      <c r="E22" s="136">
        <f>'Vstupní data'!H41</f>
        <v>0</v>
      </c>
      <c r="F22" s="119"/>
      <c r="G22" s="120">
        <f t="shared" si="0"/>
        <v>0</v>
      </c>
      <c r="H22" s="121">
        <f t="shared" si="1"/>
        <v>0</v>
      </c>
      <c r="I22" s="121">
        <f t="shared" si="2"/>
        <v>0</v>
      </c>
      <c r="J22" s="121"/>
      <c r="K22" s="122">
        <f t="shared" si="3"/>
        <v>0</v>
      </c>
      <c r="L22" s="138"/>
      <c r="M22" s="138"/>
    </row>
    <row r="23" spans="1:16" ht="15" x14ac:dyDescent="0.25">
      <c r="A23" s="41">
        <v>6</v>
      </c>
      <c r="B23" s="66" t="s">
        <v>104</v>
      </c>
      <c r="C23" s="118"/>
      <c r="D23" s="136">
        <f>'Vstupní data'!I19</f>
        <v>0</v>
      </c>
      <c r="E23" s="136">
        <f>'Vstupní data'!I41</f>
        <v>0</v>
      </c>
      <c r="F23" s="119"/>
      <c r="G23" s="120">
        <f t="shared" si="0"/>
        <v>0</v>
      </c>
      <c r="H23" s="121">
        <f t="shared" si="1"/>
        <v>0</v>
      </c>
      <c r="I23" s="121">
        <f t="shared" si="2"/>
        <v>0</v>
      </c>
      <c r="J23" s="121"/>
      <c r="K23" s="122">
        <f t="shared" si="3"/>
        <v>0</v>
      </c>
      <c r="L23" s="139">
        <f>IF(L20&lt;0,(I21+I22+I23)-(H21+H22+H23)+L20,IF(AND(L20&gt;0,L20&lt;$F$47/10),(I21+I22+I23)-(H21+H22+H23)+L20,(I21+I22+I23)-(H21+H22+H23)+$F$47/10))</f>
        <v>0</v>
      </c>
      <c r="M23" s="139">
        <f>IF(L23&lt;0,0,IF(AND(L23&gt;0,L23&lt;$F$47/10),0,L23-($F$47/10)))</f>
        <v>0</v>
      </c>
    </row>
    <row r="24" spans="1:16" ht="15" x14ac:dyDescent="0.25">
      <c r="A24" s="41">
        <v>7</v>
      </c>
      <c r="B24" s="66" t="s">
        <v>104</v>
      </c>
      <c r="C24" s="118"/>
      <c r="D24" s="136">
        <f>'Vstupní data'!J19</f>
        <v>0</v>
      </c>
      <c r="E24" s="136">
        <f>'Vstupní data'!J41</f>
        <v>0</v>
      </c>
      <c r="F24" s="119"/>
      <c r="G24" s="120">
        <f t="shared" si="0"/>
        <v>0</v>
      </c>
      <c r="H24" s="121">
        <f t="shared" si="1"/>
        <v>0</v>
      </c>
      <c r="I24" s="121">
        <f t="shared" si="2"/>
        <v>0</v>
      </c>
      <c r="J24" s="121"/>
      <c r="K24" s="122">
        <f t="shared" si="3"/>
        <v>0</v>
      </c>
      <c r="L24" s="138"/>
      <c r="M24" s="138"/>
      <c r="P24" s="113"/>
    </row>
    <row r="25" spans="1:16" ht="15" x14ac:dyDescent="0.25">
      <c r="A25" s="41">
        <v>8</v>
      </c>
      <c r="B25" s="66" t="s">
        <v>104</v>
      </c>
      <c r="C25" s="118"/>
      <c r="D25" s="136">
        <f>'Vstupní data'!K19</f>
        <v>0</v>
      </c>
      <c r="E25" s="136">
        <f>'Vstupní data'!K41</f>
        <v>0</v>
      </c>
      <c r="F25" s="119"/>
      <c r="G25" s="120">
        <f t="shared" si="0"/>
        <v>0</v>
      </c>
      <c r="H25" s="121">
        <f t="shared" si="1"/>
        <v>0</v>
      </c>
      <c r="I25" s="121">
        <f t="shared" si="2"/>
        <v>0</v>
      </c>
      <c r="J25" s="121"/>
      <c r="K25" s="122">
        <f t="shared" si="3"/>
        <v>0</v>
      </c>
      <c r="L25" s="138"/>
      <c r="M25" s="138"/>
    </row>
    <row r="26" spans="1:16" ht="15" x14ac:dyDescent="0.25">
      <c r="A26" s="41">
        <v>9</v>
      </c>
      <c r="B26" s="66" t="s">
        <v>104</v>
      </c>
      <c r="C26" s="118"/>
      <c r="D26" s="136">
        <f>'Vstupní data'!L19</f>
        <v>0</v>
      </c>
      <c r="E26" s="136">
        <f>'Vstupní data'!L41</f>
        <v>0</v>
      </c>
      <c r="F26" s="119"/>
      <c r="G26" s="120">
        <f t="shared" si="0"/>
        <v>0</v>
      </c>
      <c r="H26" s="121">
        <f t="shared" si="1"/>
        <v>0</v>
      </c>
      <c r="I26" s="121">
        <f t="shared" si="2"/>
        <v>0</v>
      </c>
      <c r="J26" s="121"/>
      <c r="K26" s="122">
        <f t="shared" si="3"/>
        <v>0</v>
      </c>
      <c r="L26" s="139">
        <f>IF(L23&lt;0,(I24+I25+I26)-(H24+H25+H26)+L23,IF(AND(L23&gt;0,L23&lt;$F$47/10),(I24+I25+I26)-(H24+H25+H26)+L23,(I24+I25+I26)-(H24+H25+H26)+$F$47/10))</f>
        <v>0</v>
      </c>
      <c r="M26" s="139">
        <f>IF(L26&lt;0,0,IF(AND(L26&gt;0,L26&lt;$F$47/10),0,L26-($F$47/10)))</f>
        <v>0</v>
      </c>
    </row>
    <row r="27" spans="1:16" ht="15" x14ac:dyDescent="0.25">
      <c r="A27" s="41">
        <v>10</v>
      </c>
      <c r="B27" s="66" t="s">
        <v>104</v>
      </c>
      <c r="C27" s="118"/>
      <c r="D27" s="136">
        <f>'Vstupní data'!M19</f>
        <v>0</v>
      </c>
      <c r="E27" s="136">
        <f>'Vstupní data'!M41</f>
        <v>0</v>
      </c>
      <c r="F27" s="119"/>
      <c r="G27" s="120">
        <f t="shared" si="0"/>
        <v>0</v>
      </c>
      <c r="H27" s="121">
        <f t="shared" si="1"/>
        <v>0</v>
      </c>
      <c r="I27" s="121">
        <f t="shared" si="2"/>
        <v>0</v>
      </c>
      <c r="J27" s="121"/>
      <c r="K27" s="122">
        <f t="shared" si="3"/>
        <v>0</v>
      </c>
      <c r="L27" s="138"/>
      <c r="M27" s="138"/>
    </row>
    <row r="28" spans="1:16" ht="15" x14ac:dyDescent="0.25">
      <c r="A28" s="41">
        <v>11</v>
      </c>
      <c r="B28" s="66" t="s">
        <v>104</v>
      </c>
      <c r="C28" s="118"/>
      <c r="D28" s="136">
        <f>'Vstupní data'!N19</f>
        <v>0</v>
      </c>
      <c r="E28" s="136">
        <f>'Vstupní data'!N41</f>
        <v>0</v>
      </c>
      <c r="F28" s="119"/>
      <c r="G28" s="120">
        <f t="shared" si="0"/>
        <v>0</v>
      </c>
      <c r="H28" s="121">
        <f t="shared" si="1"/>
        <v>0</v>
      </c>
      <c r="I28" s="121">
        <f t="shared" si="2"/>
        <v>0</v>
      </c>
      <c r="J28" s="121"/>
      <c r="K28" s="122">
        <f t="shared" si="3"/>
        <v>0</v>
      </c>
      <c r="L28" s="138"/>
      <c r="M28" s="138"/>
    </row>
    <row r="29" spans="1:16" ht="15" x14ac:dyDescent="0.25">
      <c r="A29" s="41">
        <v>12</v>
      </c>
      <c r="B29" s="66" t="s">
        <v>104</v>
      </c>
      <c r="C29" s="118"/>
      <c r="D29" s="160">
        <f>'Vstupní data'!O19</f>
        <v>0</v>
      </c>
      <c r="E29" s="136">
        <f>'Vstupní data'!O41</f>
        <v>0</v>
      </c>
      <c r="F29" s="119"/>
      <c r="G29" s="120">
        <f t="shared" si="0"/>
        <v>0</v>
      </c>
      <c r="H29" s="121">
        <f t="shared" si="1"/>
        <v>0</v>
      </c>
      <c r="I29" s="121">
        <f t="shared" si="2"/>
        <v>0</v>
      </c>
      <c r="J29" s="121"/>
      <c r="K29" s="122">
        <f t="shared" si="3"/>
        <v>0</v>
      </c>
      <c r="L29" s="139">
        <f>IF(L26&lt;0,(I27+I28+I29)-(H27+H28+H29)+L26,IF(AND(L26&gt;0,L26&lt;$F$47/10),(I27+I28+I29)-(H27+H28+H29)+L26,(I27+I28+I29)-(H27+H28+H29)+$F$47/10))</f>
        <v>0</v>
      </c>
      <c r="M29" s="139">
        <f>IF(L29&lt;0,0,IF(AND(L29&gt;0,L29&lt;$F$47/10),0,L29-($F$47/10)))</f>
        <v>0</v>
      </c>
    </row>
    <row r="30" spans="1:16" ht="15" x14ac:dyDescent="0.25">
      <c r="A30" s="41">
        <v>13</v>
      </c>
      <c r="B30" s="66" t="s">
        <v>104</v>
      </c>
      <c r="C30" s="118"/>
      <c r="D30" s="160">
        <f>'Vstupní data'!P19</f>
        <v>0</v>
      </c>
      <c r="E30" s="160">
        <f>'Vstupní data'!P41</f>
        <v>0</v>
      </c>
      <c r="F30" s="119"/>
      <c r="G30" s="120">
        <f t="shared" si="0"/>
        <v>0</v>
      </c>
      <c r="H30" s="121">
        <f t="shared" si="1"/>
        <v>0</v>
      </c>
      <c r="I30" s="121">
        <f t="shared" si="2"/>
        <v>0</v>
      </c>
      <c r="J30" s="121"/>
      <c r="K30" s="122">
        <f t="shared" si="3"/>
        <v>0</v>
      </c>
      <c r="L30" s="138"/>
      <c r="M30" s="138"/>
    </row>
    <row r="31" spans="1:16" ht="15" x14ac:dyDescent="0.25">
      <c r="A31" s="41">
        <v>14</v>
      </c>
      <c r="B31" s="66" t="s">
        <v>104</v>
      </c>
      <c r="C31" s="118"/>
      <c r="D31" s="136">
        <f>'Vstupní data'!Q19</f>
        <v>0</v>
      </c>
      <c r="E31" s="136">
        <f>'Vstupní data'!Q41</f>
        <v>0</v>
      </c>
      <c r="F31" s="119"/>
      <c r="G31" s="120">
        <f t="shared" si="0"/>
        <v>0</v>
      </c>
      <c r="H31" s="121">
        <f t="shared" si="1"/>
        <v>0</v>
      </c>
      <c r="I31" s="121">
        <f t="shared" si="2"/>
        <v>0</v>
      </c>
      <c r="J31" s="121"/>
      <c r="K31" s="122">
        <f t="shared" si="3"/>
        <v>0</v>
      </c>
      <c r="L31" s="138"/>
      <c r="M31" s="138"/>
    </row>
    <row r="32" spans="1:16" ht="15" x14ac:dyDescent="0.25">
      <c r="A32" s="41">
        <v>15</v>
      </c>
      <c r="B32" s="66" t="s">
        <v>104</v>
      </c>
      <c r="C32" s="118"/>
      <c r="D32" s="136">
        <f>'Vstupní data'!R19</f>
        <v>0</v>
      </c>
      <c r="E32" s="136">
        <f>'Vstupní data'!R41</f>
        <v>0</v>
      </c>
      <c r="F32" s="119"/>
      <c r="G32" s="120">
        <f t="shared" si="0"/>
        <v>0</v>
      </c>
      <c r="H32" s="121">
        <f t="shared" si="1"/>
        <v>0</v>
      </c>
      <c r="I32" s="121">
        <f t="shared" si="2"/>
        <v>0</v>
      </c>
      <c r="J32" s="121"/>
      <c r="K32" s="122">
        <f t="shared" si="3"/>
        <v>0</v>
      </c>
      <c r="L32" s="139">
        <f>IF(L29&lt;0,(I30+I31+I32)-(H30+H31+H32)+L29,IF(AND(L29&gt;0,L29&lt;$F$47/10),(I30+I31+I32)-(H30+H31+H32)+L29,(I30+I31+I32)-(H30+H31+H32)+$F$47/10))</f>
        <v>0</v>
      </c>
      <c r="M32" s="139">
        <f>IF(L32&lt;0,0,IF(AND(L32&gt;0,L32&lt;$F$47/10),0,L32-($F$47/10)))</f>
        <v>0</v>
      </c>
    </row>
    <row r="33" spans="1:14" ht="15" x14ac:dyDescent="0.25">
      <c r="A33" s="43">
        <v>16</v>
      </c>
      <c r="B33" s="66" t="s">
        <v>104</v>
      </c>
      <c r="C33" s="118"/>
      <c r="D33" s="136">
        <f>'Vstupní data'!S19</f>
        <v>0</v>
      </c>
      <c r="E33" s="136">
        <f>'Vstupní data'!S41</f>
        <v>0</v>
      </c>
      <c r="F33" s="119"/>
      <c r="G33" s="120">
        <f t="shared" si="0"/>
        <v>0</v>
      </c>
      <c r="H33" s="121">
        <f t="shared" si="1"/>
        <v>0</v>
      </c>
      <c r="I33" s="121">
        <f t="shared" si="2"/>
        <v>0</v>
      </c>
      <c r="J33" s="121"/>
      <c r="K33" s="122">
        <f t="shared" si="3"/>
        <v>0</v>
      </c>
      <c r="L33" s="138"/>
      <c r="M33" s="138"/>
      <c r="N33" s="137"/>
    </row>
    <row r="34" spans="1:14" ht="15" x14ac:dyDescent="0.25">
      <c r="A34" s="43">
        <v>17</v>
      </c>
      <c r="B34" s="66" t="s">
        <v>104</v>
      </c>
      <c r="C34" s="118"/>
      <c r="D34" s="136">
        <f>'Vstupní data'!T19</f>
        <v>0</v>
      </c>
      <c r="E34" s="136">
        <f>'Vstupní data'!T41</f>
        <v>0</v>
      </c>
      <c r="F34" s="119"/>
      <c r="G34" s="120">
        <f t="shared" si="0"/>
        <v>0</v>
      </c>
      <c r="H34" s="121">
        <f t="shared" si="1"/>
        <v>0</v>
      </c>
      <c r="I34" s="121">
        <f t="shared" si="2"/>
        <v>0</v>
      </c>
      <c r="J34" s="121"/>
      <c r="K34" s="122">
        <f t="shared" si="3"/>
        <v>0</v>
      </c>
      <c r="L34" s="138"/>
      <c r="M34" s="138"/>
    </row>
    <row r="35" spans="1:14" ht="15" x14ac:dyDescent="0.25">
      <c r="A35" s="43">
        <v>18</v>
      </c>
      <c r="B35" s="66" t="s">
        <v>104</v>
      </c>
      <c r="C35" s="118"/>
      <c r="D35" s="136">
        <f>'Vstupní data'!U19</f>
        <v>0</v>
      </c>
      <c r="E35" s="136">
        <f>'Vstupní data'!U41</f>
        <v>0</v>
      </c>
      <c r="F35" s="119"/>
      <c r="G35" s="120">
        <f t="shared" si="0"/>
        <v>0</v>
      </c>
      <c r="H35" s="121">
        <f t="shared" si="1"/>
        <v>0</v>
      </c>
      <c r="I35" s="121">
        <f t="shared" si="2"/>
        <v>0</v>
      </c>
      <c r="J35" s="121"/>
      <c r="K35" s="122">
        <f t="shared" si="3"/>
        <v>0</v>
      </c>
      <c r="L35" s="139">
        <f>IF(L32&lt;0,(I33+I34+I35)-(H33+H34+H35)+L32,IF(AND(L32&gt;0,L32&lt;$F$47/10),(I33+I34+I35)-(H33+H34+H35)+L32,(I33+I34+I35)-(H33+H34+H35)+$F$47/10))</f>
        <v>0</v>
      </c>
      <c r="M35" s="139">
        <f>IF(L35&lt;0,0,IF(AND(L35&gt;0,L35&lt;$F$47/10),0,L35-($F$47/10)))</f>
        <v>0</v>
      </c>
    </row>
    <row r="36" spans="1:14" ht="15" x14ac:dyDescent="0.25">
      <c r="A36" s="43">
        <v>19</v>
      </c>
      <c r="B36" s="66" t="s">
        <v>104</v>
      </c>
      <c r="C36" s="118"/>
      <c r="D36" s="136">
        <f>'Vstupní data'!V19</f>
        <v>0</v>
      </c>
      <c r="E36" s="136">
        <f>'Vstupní data'!V41</f>
        <v>0</v>
      </c>
      <c r="F36" s="119"/>
      <c r="G36" s="120">
        <f t="shared" si="0"/>
        <v>0</v>
      </c>
      <c r="H36" s="121">
        <f t="shared" si="1"/>
        <v>0</v>
      </c>
      <c r="I36" s="121">
        <f t="shared" si="2"/>
        <v>0</v>
      </c>
      <c r="J36" s="121"/>
      <c r="K36" s="122">
        <f t="shared" si="3"/>
        <v>0</v>
      </c>
      <c r="L36" s="138"/>
      <c r="M36" s="138"/>
    </row>
    <row r="37" spans="1:14" ht="15" x14ac:dyDescent="0.25">
      <c r="A37" s="43">
        <v>20</v>
      </c>
      <c r="B37" s="66" t="s">
        <v>104</v>
      </c>
      <c r="C37" s="118"/>
      <c r="D37" s="115">
        <f>'Vstupní data'!W19</f>
        <v>0</v>
      </c>
      <c r="E37" s="115">
        <f>'Vstupní data'!W41</f>
        <v>0</v>
      </c>
      <c r="F37" s="119">
        <f>F13*F14</f>
        <v>0</v>
      </c>
      <c r="G37" s="120">
        <f t="shared" si="0"/>
        <v>0</v>
      </c>
      <c r="H37" s="121">
        <f t="shared" si="1"/>
        <v>0</v>
      </c>
      <c r="I37" s="121">
        <f t="shared" si="2"/>
        <v>0</v>
      </c>
      <c r="J37" s="121">
        <f>F37/(1+$F$11)^$A37</f>
        <v>0</v>
      </c>
      <c r="K37" s="122">
        <f t="shared" si="3"/>
        <v>0</v>
      </c>
      <c r="L37" s="139">
        <f>IF(L35&lt;0,(I36+I37+J36+J37)-(H36+H37)+L35,IF(AND(L35&gt;0,L35&lt;$F$47/10),(I36+I37+J36+J37)-(H36+H37)+L35,(I36+I37+J36+J37)-(H36+H37)+$F$47/10))</f>
        <v>0</v>
      </c>
      <c r="M37" s="139">
        <f>IF(L37&lt;0,0,IF(AND(L37&gt;0,L37&lt;$F$47/10),0,L37-($F$47/10)))</f>
        <v>0</v>
      </c>
    </row>
    <row r="38" spans="1:14" ht="15.75" thickBot="1" x14ac:dyDescent="0.3">
      <c r="A38" s="152" t="s">
        <v>105</v>
      </c>
      <c r="B38" s="153"/>
      <c r="C38" s="164">
        <f t="shared" ref="C38:K38" si="4">SUM(C18:C37)</f>
        <v>0</v>
      </c>
      <c r="D38" s="165">
        <f t="shared" si="4"/>
        <v>0</v>
      </c>
      <c r="E38" s="165">
        <f>SUM(E18:E37)</f>
        <v>0</v>
      </c>
      <c r="F38" s="166">
        <f>SUM(F18:F37)</f>
        <v>0</v>
      </c>
      <c r="G38" s="164">
        <f t="shared" si="4"/>
        <v>0</v>
      </c>
      <c r="H38" s="165">
        <f t="shared" si="4"/>
        <v>0</v>
      </c>
      <c r="I38" s="165">
        <f t="shared" si="4"/>
        <v>0</v>
      </c>
      <c r="J38" s="167">
        <f>SUM(J18:J37)</f>
        <v>0</v>
      </c>
      <c r="K38" s="162">
        <f t="shared" si="4"/>
        <v>0</v>
      </c>
      <c r="L38" s="147"/>
      <c r="M38" s="147"/>
    </row>
    <row r="39" spans="1:14" ht="15.75" thickBot="1" x14ac:dyDescent="0.25">
      <c r="A39" s="44"/>
      <c r="B39" s="44"/>
      <c r="C39" s="197">
        <f>C38+D38</f>
        <v>0</v>
      </c>
      <c r="D39" s="198"/>
      <c r="E39" s="199">
        <f>E38+F38</f>
        <v>0</v>
      </c>
      <c r="F39" s="200"/>
      <c r="G39" s="197">
        <f>G38+H38</f>
        <v>0</v>
      </c>
      <c r="H39" s="198"/>
      <c r="I39" s="199">
        <f>I38+J38</f>
        <v>0</v>
      </c>
      <c r="J39" s="200"/>
      <c r="K39" s="123"/>
      <c r="L39" s="124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9" t="s">
        <v>92</v>
      </c>
      <c r="D41" s="149"/>
      <c r="E41" s="149"/>
      <c r="F41" s="149"/>
      <c r="G41" s="149"/>
      <c r="H41" s="47"/>
      <c r="I41" s="48"/>
      <c r="J41" s="47"/>
      <c r="K41" s="47"/>
    </row>
    <row r="42" spans="1:14" ht="15" x14ac:dyDescent="0.2">
      <c r="A42" s="39"/>
      <c r="B42" s="47"/>
      <c r="C42" s="212" t="s">
        <v>93</v>
      </c>
      <c r="D42" s="212"/>
      <c r="E42" s="212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205" t="s">
        <v>94</v>
      </c>
      <c r="D43" s="205"/>
      <c r="E43" s="205"/>
      <c r="F43" s="125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205" t="s">
        <v>95</v>
      </c>
      <c r="D44" s="205"/>
      <c r="E44" s="205"/>
      <c r="F44" s="121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211" t="s">
        <v>96</v>
      </c>
      <c r="D45" s="211"/>
      <c r="E45" s="211"/>
      <c r="F45" s="126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4"/>
      <c r="G46" s="42"/>
    </row>
    <row r="47" spans="1:14" ht="15" x14ac:dyDescent="0.2">
      <c r="C47" s="205" t="s">
        <v>128</v>
      </c>
      <c r="D47" s="205"/>
      <c r="E47" s="205"/>
      <c r="F47" s="121">
        <f>3*('Vstupní data'!C5*F14)/F10</f>
        <v>0</v>
      </c>
    </row>
    <row r="48" spans="1:14" ht="21" customHeight="1" x14ac:dyDescent="0.2"/>
  </sheetData>
  <sheetProtection algorithmName="SHA-512" hashValue="4VxtTTT9hpsMCZG5bgA/xIQz/PkSElHfK7eSAR/2vy1fJpUSwpuU2mWNscy94i1H2qFMGSFalYxARq/7CdJaNg==" saltValue="l1JoTlCT9DgtQoCYtPNAKA==" spinCount="100000" sheet="1" objects="1" scenarios="1" selectLockedCells="1" selectUnlockedCells="1"/>
  <mergeCells count="22"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  <mergeCell ref="C39:D39"/>
    <mergeCell ref="E39:F39"/>
    <mergeCell ref="H9:M9"/>
    <mergeCell ref="H11:M11"/>
    <mergeCell ref="H10:M10"/>
    <mergeCell ref="H12:M13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119</v>
      </c>
    </row>
    <row r="3" spans="2:3" x14ac:dyDescent="0.25">
      <c r="B3" s="76" t="s">
        <v>132</v>
      </c>
      <c r="C3" s="112">
        <v>0.9</v>
      </c>
    </row>
    <row r="4" spans="2:3" x14ac:dyDescent="0.25">
      <c r="B4" s="76" t="s">
        <v>133</v>
      </c>
      <c r="C4" s="112">
        <v>0.95</v>
      </c>
    </row>
    <row r="5" spans="2:3" x14ac:dyDescent="0.25">
      <c r="B5" s="76" t="s">
        <v>134</v>
      </c>
      <c r="C5" s="112">
        <v>0.95</v>
      </c>
    </row>
    <row r="6" spans="2:3" x14ac:dyDescent="0.25">
      <c r="B6" s="76" t="s">
        <v>135</v>
      </c>
      <c r="C6" s="112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uzivatel</cp:lastModifiedBy>
  <cp:lastPrinted>2018-03-22T12:56:26Z</cp:lastPrinted>
  <dcterms:created xsi:type="dcterms:W3CDTF">2017-12-12T08:08:48Z</dcterms:created>
  <dcterms:modified xsi:type="dcterms:W3CDTF">2018-08-29T11:21:16Z</dcterms:modified>
</cp:coreProperties>
</file>