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J:\SF\IROP2\22 - Veřejná podpora\19_Podnik v obtížích\8_Nastavení IROP\Nové nastavení_2025-07_v7\"/>
    </mc:Choice>
  </mc:AlternateContent>
  <xr:revisionPtr revIDLastSave="0" documentId="13_ncr:1_{59BBDDE6-1903-4834-A999-9D1C1F050898}" xr6:coauthVersionLast="47" xr6:coauthVersionMax="47" xr10:uidLastSave="{00000000-0000-0000-0000-000000000000}"/>
  <workbookProtection workbookAlgorithmName="SHA-512" workbookHashValue="FqS1ggCf7icTpljiiqyz4G3u9O8RCMfKhqfbDmfw9LdR6hhuFs2cRj4rY9K3ra7mLjP46LUrUXmQG2WUL4MMpw==" workbookSaltValue="rUBDViUGgbHNkUBHZeZ/WA==" workbookSpinCount="100000" lockStructure="1"/>
  <bookViews>
    <workbookView xWindow="-120" yWindow="-120" windowWidth="29040" windowHeight="17640" tabRatio="971" activeTab="5" xr2:uid="{00000000-000D-0000-FFFF-FFFF00000000}"/>
  </bookViews>
  <sheets>
    <sheet name="Titulní list" sheetId="27" r:id="rId1"/>
    <sheet name="1 Pokyny zjednodušené" sheetId="34" state="hidden" r:id="rId2"/>
    <sheet name="1a Pokyny k vyplnění" sheetId="33" r:id="rId3"/>
    <sheet name="1a Pokyny k vyplnění - prac." sheetId="32" state="hidden" r:id="rId4"/>
    <sheet name="1b Formulář_kategorie podniku" sheetId="24" r:id="rId5"/>
    <sheet name="1c Příloha_kategorie podniku" sheetId="25" r:id="rId6"/>
    <sheet name="1d Pokyny k příloze 1c" sheetId="26" r:id="rId7"/>
    <sheet name="2a Pokyny k vyplnění testu PvO" sheetId="12" r:id="rId8"/>
    <sheet name="2b Právní formy žadatelů" sheetId="2" r:id="rId9"/>
    <sheet name="2c Výběr formy" sheetId="3" r:id="rId10"/>
    <sheet name="relevantnost kritérií" sheetId="31" state="hidden" r:id="rId11"/>
    <sheet name="2d Vyhl. 325, Daň. ev., Paušál" sheetId="15" r:id="rId12"/>
    <sheet name="2e Podnikatel (500)" sheetId="6" r:id="rId13"/>
    <sheet name="2f Nepodnikatel (504)" sheetId="8" r:id="rId14"/>
    <sheet name="2g Veřejný subjekt (410) " sheetId="19" r:id="rId15"/>
    <sheet name="2h FO nepodnikající (586)" sheetId="29" r:id="rId16"/>
    <sheet name="2i Právní formy žadatelů v MS" sheetId="28" state="hidden" r:id="rId17"/>
    <sheet name="podbarvení" sheetId="30" state="hidden" r:id="rId18"/>
    <sheet name="3a Skupina podniků" sheetId="14" r:id="rId19"/>
  </sheets>
  <definedNames>
    <definedName name="_xlnm._FilterDatabase" localSheetId="6" hidden="1">'1d Pokyny k příloze 1c'!$A$3:$H$14</definedName>
    <definedName name="_xlnm._FilterDatabase" localSheetId="8" hidden="1">'2b Právní formy žadatelů'!#REF!</definedName>
    <definedName name="KaR" localSheetId="11">#REF!</definedName>
    <definedName name="KaR">#REF!</definedName>
    <definedName name="_xlnm.Print_Titles" localSheetId="5">'1c Příloha_kategorie podniku'!$1:$1</definedName>
    <definedName name="_xlnm.Print_Titles" localSheetId="6">'1d Pokyny k příloze 1c'!$3:$3</definedName>
    <definedName name="NS" localSheetId="11">#REF!</definedName>
    <definedName name="NS">#REF!</definedName>
    <definedName name="_xlnm.Print_Area" localSheetId="2">'1a Pokyny k vyplnění'!$A$1:$Q$50</definedName>
    <definedName name="_xlnm.Print_Area" localSheetId="5">'1c Příloha_kategorie podniku'!$A$1:$L$93</definedName>
    <definedName name="_xlnm.Print_Area" localSheetId="9">'2c Výběr formy'!$A$1:$F$30</definedName>
    <definedName name="_xlnm.Print_Area" localSheetId="18">'3a Skupina podniků'!$A$1:$M$98</definedName>
    <definedName name="Právní_forma">'2b Právní formy žadatelů'!$B$4:$B$77</definedName>
    <definedName name="Skupina" localSheetId="11">#REF!</definedName>
    <definedName name="Skupina">#REF!</definedName>
    <definedName name="Záchrana" localSheetId="11">#REF!</definedName>
    <definedName name="Záchrana">#REF!</definedName>
    <definedName name="Zriaďovateľ" localSheetId="11">#REF!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5" i="25" l="1"/>
  <c r="K75" i="25" s="1"/>
  <c r="J76" i="25"/>
  <c r="J77" i="25"/>
  <c r="J78" i="25"/>
  <c r="J79" i="25"/>
  <c r="K79" i="25" s="1"/>
  <c r="J80" i="25"/>
  <c r="J81" i="25"/>
  <c r="K81" i="25" s="1"/>
  <c r="J82" i="25"/>
  <c r="J83" i="25"/>
  <c r="K83" i="25" s="1"/>
  <c r="J84" i="25"/>
  <c r="J85" i="25"/>
  <c r="J86" i="25"/>
  <c r="J87" i="25"/>
  <c r="K87" i="25" s="1"/>
  <c r="J88" i="25"/>
  <c r="J89" i="25"/>
  <c r="K89" i="25" s="1"/>
  <c r="J90" i="25"/>
  <c r="J91" i="25"/>
  <c r="K91" i="25" s="1"/>
  <c r="J92" i="25"/>
  <c r="J93" i="25"/>
  <c r="J74" i="25"/>
  <c r="K74" i="25" s="1"/>
  <c r="J46" i="25"/>
  <c r="J47" i="25"/>
  <c r="J48" i="25"/>
  <c r="J49" i="25"/>
  <c r="J50" i="25"/>
  <c r="J51" i="25"/>
  <c r="J52" i="25"/>
  <c r="J53" i="25"/>
  <c r="K53" i="25" s="1"/>
  <c r="J54" i="25"/>
  <c r="J55" i="25"/>
  <c r="J56" i="25"/>
  <c r="J57" i="25"/>
  <c r="J58" i="25"/>
  <c r="J59" i="25"/>
  <c r="J60" i="25"/>
  <c r="J61" i="25"/>
  <c r="K61" i="25" s="1"/>
  <c r="J62" i="25"/>
  <c r="J63" i="25"/>
  <c r="J64" i="25"/>
  <c r="J45" i="25"/>
  <c r="K45" i="25" s="1"/>
  <c r="L75" i="25"/>
  <c r="M75" i="25"/>
  <c r="K76" i="25"/>
  <c r="L76" i="25"/>
  <c r="M76" i="25"/>
  <c r="K77" i="25"/>
  <c r="L77" i="25"/>
  <c r="M77" i="25"/>
  <c r="K78" i="25"/>
  <c r="L78" i="25"/>
  <c r="M78" i="25"/>
  <c r="L79" i="25"/>
  <c r="M79" i="25"/>
  <c r="K80" i="25"/>
  <c r="L80" i="25"/>
  <c r="M80" i="25"/>
  <c r="L81" i="25"/>
  <c r="M81" i="25"/>
  <c r="K82" i="25"/>
  <c r="L82" i="25"/>
  <c r="M82" i="25"/>
  <c r="L83" i="25"/>
  <c r="M83" i="25"/>
  <c r="K84" i="25"/>
  <c r="L84" i="25"/>
  <c r="M84" i="25"/>
  <c r="K85" i="25"/>
  <c r="L85" i="25"/>
  <c r="M85" i="25"/>
  <c r="K86" i="25"/>
  <c r="L86" i="25"/>
  <c r="M86" i="25"/>
  <c r="L87" i="25"/>
  <c r="M87" i="25"/>
  <c r="K88" i="25"/>
  <c r="L88" i="25"/>
  <c r="M88" i="25"/>
  <c r="L89" i="25"/>
  <c r="M89" i="25"/>
  <c r="K90" i="25"/>
  <c r="L90" i="25"/>
  <c r="M90" i="25"/>
  <c r="L91" i="25"/>
  <c r="M91" i="25"/>
  <c r="K92" i="25"/>
  <c r="L92" i="25"/>
  <c r="M92" i="25"/>
  <c r="K93" i="25"/>
  <c r="L93" i="25"/>
  <c r="M93" i="25"/>
  <c r="M74" i="25"/>
  <c r="L74" i="25"/>
  <c r="K46" i="25"/>
  <c r="L46" i="25"/>
  <c r="M46" i="25"/>
  <c r="K47" i="25"/>
  <c r="L47" i="25"/>
  <c r="M47" i="25"/>
  <c r="K48" i="25"/>
  <c r="L48" i="25"/>
  <c r="M48" i="25"/>
  <c r="K49" i="25"/>
  <c r="L49" i="25"/>
  <c r="M49" i="25"/>
  <c r="K50" i="25"/>
  <c r="L50" i="25"/>
  <c r="M50" i="25"/>
  <c r="K51" i="25"/>
  <c r="L51" i="25"/>
  <c r="M51" i="25"/>
  <c r="K52" i="25"/>
  <c r="L52" i="25"/>
  <c r="M52" i="25"/>
  <c r="L53" i="25"/>
  <c r="M53" i="25"/>
  <c r="K54" i="25"/>
  <c r="L54" i="25"/>
  <c r="M54" i="25"/>
  <c r="K55" i="25"/>
  <c r="L55" i="25"/>
  <c r="M55" i="25"/>
  <c r="K56" i="25"/>
  <c r="L56" i="25"/>
  <c r="M56" i="25"/>
  <c r="K57" i="25"/>
  <c r="L57" i="25"/>
  <c r="M57" i="25"/>
  <c r="K58" i="25"/>
  <c r="L58" i="25"/>
  <c r="M58" i="25"/>
  <c r="K59" i="25"/>
  <c r="L59" i="25"/>
  <c r="M59" i="25"/>
  <c r="K60" i="25"/>
  <c r="L60" i="25"/>
  <c r="M60" i="25"/>
  <c r="L61" i="25"/>
  <c r="M61" i="25"/>
  <c r="K62" i="25"/>
  <c r="L62" i="25"/>
  <c r="M62" i="25"/>
  <c r="K63" i="25"/>
  <c r="L63" i="25"/>
  <c r="M63" i="25"/>
  <c r="K64" i="25"/>
  <c r="L64" i="25"/>
  <c r="M64" i="25"/>
  <c r="M45" i="25"/>
  <c r="L45" i="25"/>
  <c r="K17" i="25"/>
  <c r="L17" i="25"/>
  <c r="M17" i="25"/>
  <c r="K18" i="25"/>
  <c r="L18" i="25"/>
  <c r="M18" i="25"/>
  <c r="K19" i="25"/>
  <c r="L19" i="25"/>
  <c r="M19" i="25"/>
  <c r="K20" i="25"/>
  <c r="L20" i="25"/>
  <c r="M20" i="25"/>
  <c r="K21" i="25"/>
  <c r="L21" i="25"/>
  <c r="M21" i="25"/>
  <c r="K22" i="25"/>
  <c r="L22" i="25"/>
  <c r="M22" i="25"/>
  <c r="K23" i="25"/>
  <c r="L23" i="25"/>
  <c r="M23" i="25"/>
  <c r="K24" i="25"/>
  <c r="L24" i="25"/>
  <c r="M24" i="25"/>
  <c r="K25" i="25"/>
  <c r="L25" i="25"/>
  <c r="M25" i="25"/>
  <c r="K26" i="25"/>
  <c r="L26" i="25"/>
  <c r="M26" i="25"/>
  <c r="K27" i="25"/>
  <c r="L27" i="25"/>
  <c r="M27" i="25"/>
  <c r="K28" i="25"/>
  <c r="L28" i="25"/>
  <c r="M28" i="25"/>
  <c r="K29" i="25"/>
  <c r="L29" i="25"/>
  <c r="M29" i="25"/>
  <c r="K30" i="25"/>
  <c r="L30" i="25"/>
  <c r="M30" i="25"/>
  <c r="K31" i="25"/>
  <c r="L31" i="25"/>
  <c r="M31" i="25"/>
  <c r="K32" i="25"/>
  <c r="L32" i="25"/>
  <c r="M32" i="25"/>
  <c r="K33" i="25"/>
  <c r="L33" i="25"/>
  <c r="M33" i="25"/>
  <c r="K34" i="25"/>
  <c r="L34" i="25"/>
  <c r="M34" i="25"/>
  <c r="K35" i="25"/>
  <c r="L35" i="25"/>
  <c r="M35" i="25"/>
  <c r="J17" i="25"/>
  <c r="J18" i="25"/>
  <c r="J19" i="25"/>
  <c r="J20" i="25"/>
  <c r="J21" i="25"/>
  <c r="J22" i="25"/>
  <c r="J23" i="25"/>
  <c r="J24" i="25"/>
  <c r="J25" i="25"/>
  <c r="J26" i="25"/>
  <c r="J27" i="25"/>
  <c r="J28" i="25"/>
  <c r="J29" i="25"/>
  <c r="J30" i="25"/>
  <c r="J31" i="25"/>
  <c r="J32" i="25"/>
  <c r="J33" i="25"/>
  <c r="J34" i="25"/>
  <c r="J35" i="25"/>
  <c r="J16" i="25"/>
  <c r="M16" i="25" s="1"/>
  <c r="E14" i="29"/>
  <c r="E9" i="29"/>
  <c r="K16" i="25" l="1"/>
  <c r="L16" i="25"/>
  <c r="B40" i="24"/>
  <c r="B38" i="24" l="1"/>
  <c r="F56" i="19"/>
  <c r="F57" i="19" s="1"/>
  <c r="E56" i="19"/>
  <c r="E57" i="19" s="1"/>
  <c r="F56" i="8"/>
  <c r="F57" i="8" s="1"/>
  <c r="E56" i="8"/>
  <c r="E57" i="8" s="1"/>
  <c r="F57" i="6"/>
  <c r="F58" i="6" s="1"/>
  <c r="E57" i="6"/>
  <c r="E58" i="6" s="1"/>
  <c r="F49" i="19"/>
  <c r="F48" i="19"/>
  <c r="E48" i="19"/>
  <c r="E49" i="19" s="1"/>
  <c r="F48" i="8"/>
  <c r="F49" i="8" s="1"/>
  <c r="E48" i="8"/>
  <c r="E49" i="8" s="1"/>
  <c r="F49" i="6"/>
  <c r="F50" i="6" s="1"/>
  <c r="E49" i="6"/>
  <c r="E50" i="6" s="1"/>
  <c r="F41" i="15"/>
  <c r="F42" i="15" s="1"/>
  <c r="E41" i="15"/>
  <c r="E42" i="15" s="1"/>
  <c r="F48" i="15"/>
  <c r="F49" i="15" s="1"/>
  <c r="E91" i="2"/>
  <c r="E70" i="2"/>
  <c r="E71" i="2"/>
  <c r="E72" i="2"/>
  <c r="E73" i="2"/>
  <c r="E74" i="2"/>
  <c r="E75" i="2"/>
  <c r="E76" i="2"/>
  <c r="E77" i="2"/>
  <c r="E78" i="2"/>
  <c r="E79" i="2"/>
  <c r="E80" i="2"/>
  <c r="E81" i="2"/>
  <c r="E82" i="2"/>
  <c r="E83" i="2"/>
  <c r="E84" i="2"/>
  <c r="E85" i="2"/>
  <c r="E86" i="2"/>
  <c r="E69"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34" i="2"/>
  <c r="E14" i="2"/>
  <c r="E15" i="2"/>
  <c r="E16" i="2"/>
  <c r="E17" i="2"/>
  <c r="E18" i="2"/>
  <c r="E19" i="2"/>
  <c r="E20" i="2"/>
  <c r="E21" i="2"/>
  <c r="E22" i="2"/>
  <c r="E23" i="2"/>
  <c r="E24" i="2"/>
  <c r="E25" i="2"/>
  <c r="E26" i="2"/>
  <c r="E27" i="2"/>
  <c r="E28" i="2"/>
  <c r="E29" i="2"/>
  <c r="E13" i="2"/>
  <c r="E6" i="2"/>
  <c r="E7" i="2"/>
  <c r="E8" i="2"/>
  <c r="E5" i="2"/>
  <c r="D4" i="15" s="1"/>
  <c r="E92" i="2"/>
  <c r="E30" i="2"/>
  <c r="C11" i="25"/>
  <c r="D12" i="19" l="1"/>
  <c r="D5" i="15"/>
  <c r="D8" i="15"/>
  <c r="D7" i="6"/>
  <c r="D11" i="6" s="1"/>
  <c r="D4" i="6"/>
  <c r="D5" i="6"/>
  <c r="D8" i="8"/>
  <c r="D7" i="8"/>
  <c r="D6" i="6"/>
  <c r="D6" i="15"/>
  <c r="D8" i="6"/>
  <c r="D7" i="15"/>
  <c r="D11" i="15" s="1"/>
  <c r="D12" i="6"/>
  <c r="D12" i="15"/>
  <c r="D4" i="19"/>
  <c r="D5" i="19"/>
  <c r="D6" i="19"/>
  <c r="D7" i="19"/>
  <c r="D11" i="19" s="1"/>
  <c r="D8" i="19"/>
  <c r="D6" i="8"/>
  <c r="D12" i="8"/>
  <c r="D11" i="8"/>
  <c r="D5" i="8"/>
  <c r="D4" i="8"/>
  <c r="C69" i="25"/>
  <c r="C40" i="25"/>
  <c r="D8" i="14" l="1"/>
  <c r="E54" i="14" s="1"/>
  <c r="F54" i="14" s="1"/>
  <c r="D7" i="14"/>
  <c r="C118" i="14" l="1"/>
  <c r="C84" i="14"/>
  <c r="E47" i="14"/>
  <c r="F47" i="14" s="1"/>
  <c r="C152" i="14"/>
  <c r="F51" i="19"/>
  <c r="E51" i="19"/>
  <c r="F44" i="19"/>
  <c r="E44" i="19"/>
  <c r="D6" i="29"/>
  <c r="D5" i="29"/>
  <c r="D4" i="29"/>
  <c r="E17" i="29"/>
  <c r="E12" i="29"/>
  <c r="D6" i="14"/>
  <c r="D5" i="14"/>
  <c r="D4" i="14"/>
  <c r="P51" i="24"/>
  <c r="E19" i="29" l="1"/>
  <c r="E44" i="15"/>
  <c r="F44" i="15"/>
  <c r="F37" i="15"/>
  <c r="E37" i="15"/>
  <c r="F52" i="6"/>
  <c r="E52" i="6"/>
  <c r="F45" i="6"/>
  <c r="E45" i="6"/>
  <c r="F51" i="8"/>
  <c r="E51" i="8"/>
  <c r="F44" i="8"/>
  <c r="E44" i="8"/>
  <c r="A57" i="24" l="1"/>
  <c r="A79" i="24"/>
  <c r="A68" i="24"/>
  <c r="P73" i="24" l="1"/>
  <c r="P62" i="24"/>
  <c r="K15" i="25" l="1"/>
  <c r="P53" i="24" s="1"/>
  <c r="L44" i="25"/>
  <c r="P65" i="24" s="1"/>
  <c r="M73" i="25"/>
  <c r="M44" i="25"/>
  <c r="M15" i="25"/>
  <c r="L73" i="25" l="1"/>
  <c r="P76" i="24" s="1"/>
  <c r="F68" i="24"/>
  <c r="L15" i="25"/>
  <c r="P54" i="24" s="1"/>
  <c r="K44" i="25"/>
  <c r="P64" i="24" s="1"/>
  <c r="K73" i="25"/>
  <c r="P75" i="24" s="1"/>
  <c r="P66" i="24"/>
  <c r="K68" i="24" s="1"/>
  <c r="P55" i="24"/>
  <c r="P77" i="24"/>
  <c r="K79" i="24" s="1"/>
  <c r="I106" i="14"/>
  <c r="E32" i="14" s="1"/>
  <c r="E106" i="14"/>
  <c r="E30" i="14" s="1"/>
  <c r="O81" i="24" l="1"/>
  <c r="O70" i="24"/>
  <c r="F57" i="24"/>
  <c r="O59" i="24" s="1"/>
  <c r="F79" i="24"/>
  <c r="K57" i="24"/>
  <c r="E72" i="14"/>
  <c r="E22" i="14" s="1"/>
  <c r="E23" i="15" l="1"/>
  <c r="E30" i="19"/>
  <c r="E30" i="8"/>
  <c r="E31" i="6"/>
  <c r="C136" i="14" l="1"/>
  <c r="C102" i="14"/>
  <c r="C68" i="14"/>
  <c r="D17" i="14"/>
  <c r="M156" i="14"/>
  <c r="L156" i="14"/>
  <c r="K156" i="14"/>
  <c r="J156" i="14"/>
  <c r="E156" i="14"/>
  <c r="J140" i="14"/>
  <c r="K140" i="14"/>
  <c r="L140" i="14"/>
  <c r="M140" i="14"/>
  <c r="E140" i="14"/>
  <c r="E49" i="14" s="1"/>
  <c r="M122" i="14"/>
  <c r="L122" i="14"/>
  <c r="K122" i="14"/>
  <c r="J122" i="14"/>
  <c r="E122" i="14"/>
  <c r="M106" i="14"/>
  <c r="L106" i="14"/>
  <c r="K106" i="14"/>
  <c r="J106" i="14"/>
  <c r="H106" i="14"/>
  <c r="E31" i="14" s="1"/>
  <c r="E40" i="19"/>
  <c r="E35" i="19"/>
  <c r="E26" i="19"/>
  <c r="E23" i="19"/>
  <c r="E18" i="19"/>
  <c r="E23" i="6"/>
  <c r="E23" i="8"/>
  <c r="E18" i="8"/>
  <c r="E45" i="14" l="1"/>
  <c r="E40" i="14"/>
  <c r="E35" i="14"/>
  <c r="E27" i="14"/>
  <c r="E19" i="14"/>
  <c r="E33" i="14"/>
  <c r="E59" i="19"/>
  <c r="E61" i="19" s="1"/>
  <c r="E28" i="14" l="1"/>
  <c r="E20" i="14"/>
  <c r="E26" i="8"/>
  <c r="E26" i="6"/>
  <c r="E18" i="6"/>
  <c r="E18" i="15"/>
  <c r="H5" i="2" l="1"/>
  <c r="E43" i="14" l="1"/>
  <c r="H4" i="2" l="1"/>
  <c r="M88" i="14" l="1"/>
  <c r="F58" i="14" s="1"/>
  <c r="L88" i="14"/>
  <c r="F57" i="14" s="1"/>
  <c r="K88" i="14"/>
  <c r="F56" i="14" s="1"/>
  <c r="J88" i="14"/>
  <c r="F50" i="14" s="1"/>
  <c r="E88" i="14"/>
  <c r="F49" i="14" s="1"/>
  <c r="M72" i="14"/>
  <c r="E58" i="14" s="1"/>
  <c r="L72" i="14"/>
  <c r="E57" i="14" s="1"/>
  <c r="K72" i="14"/>
  <c r="E56" i="14" s="1"/>
  <c r="J72" i="14"/>
  <c r="E50" i="14" s="1"/>
  <c r="E51" i="14" s="1"/>
  <c r="E52" i="14" s="1"/>
  <c r="G72" i="14"/>
  <c r="E24" i="14" s="1"/>
  <c r="F72" i="14"/>
  <c r="E23" i="14" s="1"/>
  <c r="E38" i="14"/>
  <c r="E40" i="8"/>
  <c r="E35" i="8"/>
  <c r="E41" i="6"/>
  <c r="E36" i="6"/>
  <c r="E48" i="15"/>
  <c r="E49" i="15" s="1"/>
  <c r="E51" i="15" s="1"/>
  <c r="E33" i="15"/>
  <c r="E28" i="15"/>
  <c r="F59" i="14" l="1"/>
  <c r="F60" i="14" s="1"/>
  <c r="F51" i="14"/>
  <c r="F52" i="14" s="1"/>
  <c r="E59" i="14"/>
  <c r="E60" i="14" s="1"/>
  <c r="E53" i="15"/>
  <c r="E25" i="14"/>
  <c r="E59" i="8"/>
  <c r="E61" i="8" s="1"/>
  <c r="E60" i="6"/>
  <c r="E62" i="6" s="1"/>
  <c r="E62" i="14" l="1"/>
  <c r="E64" i="14" s="1"/>
  <c r="I84" i="24"/>
  <c r="I85" i="24" s="1"/>
  <c r="K84" i="24" l="1"/>
  <c r="J84" i="24"/>
  <c r="J85" i="24" s="1"/>
  <c r="M84" i="24" l="1"/>
  <c r="N84" i="24"/>
  <c r="K85" i="24"/>
  <c r="N42" i="24" l="1"/>
  <c r="D10" i="15" s="1"/>
  <c r="D10" i="8" l="1"/>
  <c r="D15" i="8" s="1"/>
  <c r="D10" i="19"/>
  <c r="D15" i="19" s="1"/>
  <c r="E37" i="19" s="1"/>
  <c r="D10" i="6"/>
  <c r="D15" i="6" s="1"/>
  <c r="E38" i="6" s="1"/>
  <c r="P45" i="24"/>
  <c r="D15" i="15"/>
  <c r="E42" i="8" l="1"/>
  <c r="E37" i="8"/>
  <c r="E17" i="15"/>
  <c r="E30" i="15"/>
  <c r="E32" i="8"/>
  <c r="E25" i="8"/>
  <c r="E42" i="19"/>
  <c r="E25" i="19"/>
  <c r="E32" i="19"/>
  <c r="E17" i="19"/>
  <c r="E17" i="8"/>
  <c r="E43" i="6"/>
  <c r="E25" i="6"/>
  <c r="E33" i="6"/>
  <c r="E17" i="6"/>
  <c r="E35" i="15"/>
  <c r="E2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Řezníček Jakub</author>
    <author>Vojtek Milan</author>
  </authors>
  <commentList>
    <comment ref="A22" authorId="0" shapeId="0" xr:uid="{F4EF3148-0F6E-4ADE-BAD4-E11ED0422D88}">
      <text>
        <r>
          <rPr>
            <b/>
            <sz val="9"/>
            <color indexed="81"/>
            <rFont val="Tahoma"/>
            <family val="2"/>
            <charset val="238"/>
          </rPr>
          <t>ŘO IROP:</t>
        </r>
        <r>
          <rPr>
            <sz val="9"/>
            <color indexed="81"/>
            <rFont val="Tahoma"/>
            <family val="2"/>
            <charset val="238"/>
          </rPr>
          <t xml:space="preserve">
Žadatel vyplní písmeno X do všech žlutě podbarvených buněk, u kterých je stanovisko pravdivé.</t>
        </r>
      </text>
    </comment>
    <comment ref="P51" authorId="0" shapeId="0" xr:uid="{9F21F202-F246-43D9-9AF5-8DF79678BD8F}">
      <text>
        <r>
          <rPr>
            <b/>
            <sz val="9"/>
            <color indexed="81"/>
            <rFont val="Tahoma"/>
            <family val="2"/>
            <charset val="238"/>
          </rPr>
          <t>ŘO IROP:</t>
        </r>
        <r>
          <rPr>
            <sz val="9"/>
            <color indexed="81"/>
            <rFont val="Tahoma"/>
            <family val="2"/>
            <charset val="238"/>
          </rPr>
          <t xml:space="preserve">
Žadatel vyplní údaje za sledované období (referenční účetní období) - N a za předchozí 2 srovnatelná účetní období - N-1 a N-2 (např. 2020, 2019 a 2018) do žlutě podbarvených buněk.</t>
        </r>
      </text>
    </comment>
    <comment ref="P52" authorId="0" shapeId="0" xr:uid="{F1F6D72B-ACEC-49E1-97E3-BCC873F684D9}">
      <text>
        <r>
          <rPr>
            <b/>
            <sz val="9"/>
            <color indexed="81"/>
            <rFont val="Tahoma"/>
            <family val="2"/>
            <charset val="238"/>
          </rPr>
          <t>ŘO IROP:</t>
        </r>
        <r>
          <rPr>
            <sz val="9"/>
            <color indexed="81"/>
            <rFont val="Tahoma"/>
            <family val="2"/>
            <charset val="238"/>
          </rPr>
          <t xml:space="preserve">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
</t>
        </r>
      </text>
    </comment>
    <comment ref="P63" authorId="1" shapeId="0" xr:uid="{6FAA3E17-BFB3-41E4-9CC5-B190723E1C9D}">
      <text>
        <r>
          <rPr>
            <b/>
            <sz val="9"/>
            <color indexed="81"/>
            <rFont val="Tahoma"/>
            <family val="2"/>
            <charset val="238"/>
          </rPr>
          <t>ŘO IROP:</t>
        </r>
        <r>
          <rPr>
            <sz val="9"/>
            <color indexed="81"/>
            <rFont val="Tahoma"/>
            <family val="2"/>
            <charset val="238"/>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 ref="P74" authorId="1" shapeId="0" xr:uid="{4595A846-63B1-4C8F-AFD6-0669C567F2BE}">
      <text>
        <r>
          <rPr>
            <b/>
            <sz val="9"/>
            <color indexed="81"/>
            <rFont val="Tahoma"/>
            <family val="2"/>
            <charset val="238"/>
          </rPr>
          <t>ŘO IROP</t>
        </r>
        <r>
          <rPr>
            <sz val="9"/>
            <color indexed="81"/>
            <rFont val="Tahoma"/>
            <family val="2"/>
            <charset val="238"/>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List>
</comments>
</file>

<file path=xl/sharedStrings.xml><?xml version="1.0" encoding="utf-8"?>
<sst xmlns="http://schemas.openxmlformats.org/spreadsheetml/2006/main" count="1590" uniqueCount="708">
  <si>
    <t>INTEGROVANÝ REGIONÁLNÍ OPERAČNÍ PROGRAM 2021–2027</t>
  </si>
  <si>
    <t>SPECIFICKÁ PRAVIDLA 
PRO ŽADATELE A PŘÍJEMCE</t>
  </si>
  <si>
    <t xml:space="preserve">PŘÍLOHA </t>
  </si>
  <si>
    <t>FORMULÁŘ PRO VYHODNOCENÍ ŽADATELE O PODPORU Z POHLEDU PODNIKU  
V OBTÍŽÍCH</t>
  </si>
  <si>
    <t xml:space="preserve">Pokyny pro vyplění, jsem-li: </t>
  </si>
  <si>
    <t>fyzická osoba podnikající</t>
  </si>
  <si>
    <t>fyzická osoba nepodnikající</t>
  </si>
  <si>
    <t>právnická osoba</t>
  </si>
  <si>
    <t>Pokyny k vyplnění Formuláře pro kategorii podniku a Přílohy kategorie podniku</t>
  </si>
  <si>
    <r>
      <rPr>
        <sz val="12"/>
        <color theme="1"/>
        <rFont val="Calibri"/>
        <family val="2"/>
        <charset val="238"/>
        <scheme val="minor"/>
      </rPr>
      <t xml:space="preserve">1b Formulář kategorie podniku: </t>
    </r>
    <r>
      <rPr>
        <b/>
        <sz val="10"/>
        <color theme="1"/>
        <rFont val="Arial"/>
        <family val="2"/>
        <charset val="238"/>
      </rPr>
      <t xml:space="preserve">
Identifikace žadatele o podporu</t>
    </r>
  </si>
  <si>
    <t>Žadatel do žlutě podbarvených buněk uvede základní identifikační údaje.</t>
  </si>
  <si>
    <t>ANO</t>
  </si>
  <si>
    <t xml:space="preserve">Nabývá žadatel některé z uvedených právních forem? </t>
  </si>
  <si>
    <r>
      <rPr>
        <b/>
        <sz val="11"/>
        <color theme="1"/>
        <rFont val="Arial"/>
        <family val="2"/>
        <charset val="238"/>
      </rPr>
      <t xml:space="preserve">Je žadatel vždy velkým podnikem.  </t>
    </r>
    <r>
      <rPr>
        <b/>
        <sz val="10"/>
        <color theme="1"/>
        <rFont val="Arial"/>
        <family val="2"/>
        <charset val="238"/>
      </rPr>
      <t xml:space="preserve">
</t>
    </r>
    <r>
      <rPr>
        <sz val="12"/>
        <color theme="1"/>
        <rFont val="Calibri"/>
        <family val="2"/>
        <charset val="238"/>
        <scheme val="minor"/>
      </rPr>
      <t xml:space="preserve">Žadatel nevyplňuje záložku </t>
    </r>
    <r>
      <rPr>
        <i/>
        <sz val="10"/>
        <color theme="1"/>
        <rFont val="Arial"/>
        <family val="2"/>
        <charset val="238"/>
      </rPr>
      <t>1c Příloha_kategorie podniku</t>
    </r>
  </si>
  <si>
    <t>NE</t>
  </si>
  <si>
    <r>
      <rPr>
        <sz val="12"/>
        <color theme="1"/>
        <rFont val="Calibri"/>
        <family val="2"/>
        <charset val="238"/>
        <scheme val="minor"/>
      </rPr>
      <t xml:space="preserve">1b Formulář kategorie podniku: </t>
    </r>
    <r>
      <rPr>
        <b/>
        <sz val="10"/>
        <color theme="1"/>
        <rFont val="Arial"/>
        <family val="2"/>
        <charset val="238"/>
      </rPr>
      <t xml:space="preserve">
Druh podniku - informace o vlastnických vztazích podniku (2)</t>
    </r>
  </si>
  <si>
    <t xml:space="preserve">Žadatel vyplní písmeno X do všech žlutě podbarvených buněk, u kterých je stanovisko pravdivé. </t>
  </si>
  <si>
    <r>
      <t xml:space="preserve">V případě, že jsou všechna tři stanoviska dle předešlého bodu pravdivá, </t>
    </r>
    <r>
      <rPr>
        <b/>
        <sz val="10"/>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do listu 1b z listu 1c </t>
    </r>
  </si>
  <si>
    <r>
      <t xml:space="preserve">Pokud je podnik nezávislý, vyplní list </t>
    </r>
    <r>
      <rPr>
        <i/>
        <sz val="10"/>
        <rFont val="Arial"/>
        <family val="2"/>
        <charset val="238"/>
      </rPr>
      <t xml:space="preserve">1c Příloha_kategorie podniku </t>
    </r>
    <r>
      <rPr>
        <sz val="10"/>
        <rFont val="Arial"/>
        <family val="2"/>
        <charset val="238"/>
      </rPr>
      <t xml:space="preserve">údaji </t>
    </r>
    <r>
      <rPr>
        <i/>
        <sz val="10"/>
        <rFont val="Arial"/>
        <family val="2"/>
        <charset val="238"/>
      </rPr>
      <t xml:space="preserve">o své osobě.
</t>
    </r>
    <r>
      <rPr>
        <sz val="10"/>
        <rFont val="Arial"/>
        <family val="2"/>
        <charset val="238"/>
      </rPr>
      <t xml:space="preserve">Pokud podnik není nezávislý, vyplní list </t>
    </r>
    <r>
      <rPr>
        <i/>
        <sz val="10"/>
        <rFont val="Arial"/>
        <family val="2"/>
        <charset val="238"/>
      </rPr>
      <t xml:space="preserve">1c Příloha_kategorie podniku </t>
    </r>
    <r>
      <rPr>
        <sz val="10"/>
        <rFont val="Arial"/>
        <family val="2"/>
        <charset val="238"/>
      </rPr>
      <t>údaji o své osobě a rovněž uvede údaje o všech partnerských a/nebo propojených podnicích.</t>
    </r>
    <r>
      <rPr>
        <i/>
        <sz val="10"/>
        <rFont val="Arial"/>
        <family val="2"/>
        <charset val="238"/>
      </rPr>
      <t xml:space="preserve">
</t>
    </r>
    <r>
      <rPr>
        <sz val="10"/>
        <rFont val="Arial"/>
        <family val="2"/>
        <charset val="238"/>
      </rPr>
      <t xml:space="preserve">
</t>
    </r>
  </si>
  <si>
    <r>
      <rPr>
        <sz val="12"/>
        <color theme="1"/>
        <rFont val="Calibri"/>
        <family val="2"/>
        <charset val="238"/>
        <scheme val="minor"/>
      </rPr>
      <t xml:space="preserve">1b Formulář kategorie podniku: </t>
    </r>
    <r>
      <rPr>
        <b/>
        <sz val="10"/>
        <color theme="1"/>
        <rFont val="Arial"/>
        <family val="2"/>
        <charset val="238"/>
      </rPr>
      <t xml:space="preserve">
Kategorie podniku - údaje o velikosti podniku</t>
    </r>
  </si>
  <si>
    <r>
      <t xml:space="preserve">Žadatel na listu </t>
    </r>
    <r>
      <rPr>
        <i/>
        <sz val="10"/>
        <rFont val="Arial"/>
        <family val="2"/>
        <charset val="238"/>
      </rPr>
      <t>1b Formulář kategorie podniku</t>
    </r>
    <r>
      <rPr>
        <sz val="10"/>
        <rFont val="Arial"/>
        <family val="2"/>
        <charset val="238"/>
      </rPr>
      <t xml:space="preserve"> vyplní žlutě podbarvené buňky. Ostatní údaje se přenesou z listu </t>
    </r>
    <r>
      <rPr>
        <i/>
        <sz val="10"/>
        <rFont val="Arial"/>
        <family val="2"/>
        <charset val="238"/>
      </rPr>
      <t>1c Příloha_kategorie podniku.</t>
    </r>
    <r>
      <rPr>
        <sz val="10"/>
        <rFont val="Arial"/>
        <family val="2"/>
        <charset val="238"/>
      </rPr>
      <t xml:space="preserve">
Do řádku </t>
    </r>
    <r>
      <rPr>
        <i/>
        <sz val="10"/>
        <rFont val="Arial"/>
        <family val="2"/>
        <charset val="238"/>
      </rPr>
      <t>Celkový podíl základního kapitálu nebo hlasovacích práv žadatele (podle toho, která hodnota je vyšší) vlastněných jedním či více veřejnými subjekty  vč. těch uvedených na seznamu výjimek (v%)</t>
    </r>
    <r>
      <rPr>
        <sz val="10"/>
        <rFont val="Arial"/>
        <family val="2"/>
        <charset val="238"/>
      </rPr>
      <t xml:space="preserve">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Seznam výjimek:
 - univerzity nebo nezisková výzkumná střediska;
 - institucionální investoři včetně fondů pro regionální rozvoj;
 - samostatné místní orgány s ročním rozpočtem nižším než 10 milionů EUR a s méně než 5 000 obyvatel.</t>
    </r>
  </si>
  <si>
    <t>1c Příloha_kategorie podniku</t>
  </si>
  <si>
    <r>
      <t xml:space="preserve">Žadatel, v němž má veřejný subjekt podíl na základním kapitálu nebo hlasovacích právech roven nebo vyšší 25 %, nevyplňuje část listu 1c Příloha_kategorie podniku pro období, kdy tato podmínka platí.
V opačném případě žadatel údaje na listu </t>
    </r>
    <r>
      <rPr>
        <i/>
        <sz val="10"/>
        <color theme="1"/>
        <rFont val="Arial"/>
        <family val="2"/>
        <charset val="238"/>
      </rPr>
      <t xml:space="preserve">1c Příloha_kategorie podniku </t>
    </r>
    <r>
      <rPr>
        <sz val="10"/>
        <color theme="1"/>
        <rFont val="Arial"/>
        <family val="2"/>
        <charset val="238"/>
      </rPr>
      <t xml:space="preserve">vyplňuje a tyto údaje se přenáší na list 1b 1b Formulář kategorie podniku.
</t>
    </r>
  </si>
  <si>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a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Žadatel si může vybrat, jestli finanční údaje u jednotlivých podniků na listu 1c Příloha_kategorie podniku vyplní v CZK nebo v EUR. Ve sloupci </t>
    </r>
    <r>
      <rPr>
        <i/>
        <sz val="10"/>
        <rFont val="Arial"/>
        <family val="2"/>
        <charset val="238"/>
      </rPr>
      <t xml:space="preserve">Měna vyplněné hodnoty </t>
    </r>
    <r>
      <rPr>
        <sz val="10"/>
        <rFont val="Arial"/>
        <family val="2"/>
        <charset val="238"/>
      </rPr>
      <t xml:space="preserve">k tomu musí být vyplněna odpovídající informace. 
Dále v tabulce vyplní sloupce </t>
    </r>
    <r>
      <rPr>
        <i/>
        <sz val="10"/>
        <rFont val="Arial"/>
        <family val="2"/>
        <charset val="238"/>
      </rPr>
      <t xml:space="preserve">Obchodní jméno podniku, IČ, Skutečný % podíl na podniku, Označení vztahu k žadateli (viz list 1d Pokyny k příloze 1c), Počet zaměstnanců (RPJ). 
</t>
    </r>
    <r>
      <rPr>
        <sz val="10"/>
        <rFont val="Arial"/>
        <family val="2"/>
        <charset val="238"/>
      </rPr>
      <t xml:space="preserve">Žadatel v každém období vyplní hodnotu </t>
    </r>
    <r>
      <rPr>
        <i/>
        <sz val="10"/>
        <rFont val="Arial"/>
        <family val="2"/>
        <charset val="238"/>
      </rPr>
      <t xml:space="preserve">Ročního obratu </t>
    </r>
    <r>
      <rPr>
        <sz val="10"/>
        <rFont val="Arial"/>
        <family val="2"/>
        <charset val="238"/>
      </rPr>
      <t xml:space="preserve">a </t>
    </r>
    <r>
      <rPr>
        <i/>
        <sz val="10"/>
        <rFont val="Arial"/>
        <family val="2"/>
        <charset val="238"/>
      </rPr>
      <t>Bilanční sumy.</t>
    </r>
  </si>
  <si>
    <t>Výsledný status kategorie podniku</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</si>
  <si>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viz níže)</t>
    </r>
    <r>
      <rPr>
        <i/>
        <sz val="10"/>
        <rFont val="Arial"/>
        <family val="2"/>
        <charset val="238"/>
      </rPr>
      <t xml:space="preserve">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 (viz níže)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</si>
  <si>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Nově založené podniky: v případě nově založených podniků, jež dosud nemohou předložit schválenou účetní závěrku, jsou údaje použité při výpočtu odvozeny z odhadů učiněných v dobré víře v průběhu účetního období (N)</t>
  </si>
  <si>
    <t>Podmínky určení kategorie podniku</t>
  </si>
  <si>
    <t>Kategorie podniku</t>
  </si>
  <si>
    <t xml:space="preserve">Počet zaměstnanců
 (na roční bázi) </t>
  </si>
  <si>
    <t>Roční obrat</t>
  </si>
  <si>
    <t>Bilanční suma roční rozvahy</t>
  </si>
  <si>
    <t>Velký podnik v ČR</t>
  </si>
  <si>
    <t>250 a více</t>
  </si>
  <si>
    <t>&gt; 50 mil EUR</t>
  </si>
  <si>
    <t>&gt; 43 mil. EUR</t>
  </si>
  <si>
    <t>Střední podnik</t>
  </si>
  <si>
    <t>&lt; 250</t>
  </si>
  <si>
    <t>&lt; = 50 mil. EUR</t>
  </si>
  <si>
    <t>&lt; = 43 mil. EUR</t>
  </si>
  <si>
    <t>Malý podnik</t>
  </si>
  <si>
    <t>&lt; 50</t>
  </si>
  <si>
    <t>&lt; = 10 mil. EUR</t>
  </si>
  <si>
    <t>Mikropodnik</t>
  </si>
  <si>
    <t>&lt; 10</t>
  </si>
  <si>
    <t>&lt; = 2 mil EUR</t>
  </si>
  <si>
    <t>Vyhodnocení statusu při meziroční změně kategorie</t>
  </si>
  <si>
    <t>Příklad č.</t>
  </si>
  <si>
    <t xml:space="preserve">N </t>
  </si>
  <si>
    <t>N-1</t>
  </si>
  <si>
    <t>N-2</t>
  </si>
  <si>
    <t>Výsledný status</t>
  </si>
  <si>
    <t>(referenční účetní období)</t>
  </si>
  <si>
    <t xml:space="preserve"> (srovnatelné účetní období 1)</t>
  </si>
  <si>
    <t xml:space="preserve"> (srovnatelné účetní období 2)</t>
  </si>
  <si>
    <t>MSP</t>
  </si>
  <si>
    <t>Velký podnik</t>
  </si>
  <si>
    <t>Individuální posouzení</t>
  </si>
  <si>
    <t>MSP = malý nebo střední podnik (vč. mikropodniku)</t>
  </si>
  <si>
    <t>Poznámka: V případě příkladu č. 4 a 7, kdy dochází ke střídání ve velikosti podniku v referenčním účetním období a srovnatelných účetních obdobích, je potřeba vyžádat  od žadatele podklady pro ověření naplnění čl. 4 odst. 2 přílohy I GBER do hloubky tak, aby byly údaje o výsledném stavu velikosti podniku prokazatelně ověřené po dobu dvou po sobě jdoucích uzavřených účetních období.</t>
  </si>
  <si>
    <t>Identifikace žadatele o podporu</t>
  </si>
  <si>
    <t>Druh podniku - informace o vlastnických vztazích podniku</t>
  </si>
  <si>
    <r>
      <t xml:space="preserve">V případě, že jsou všechna tři stanoviska pravdivá, </t>
    </r>
    <r>
      <rPr>
        <b/>
        <sz val="10"/>
        <color theme="1"/>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t>
    </r>
    <r>
      <rPr>
        <sz val="10"/>
        <color rgb="FFFF0000"/>
        <rFont val="Arial"/>
        <family val="2"/>
        <charset val="238"/>
      </rPr>
      <t xml:space="preserve">do listu 1b </t>
    </r>
    <r>
      <rPr>
        <sz val="10"/>
        <rFont val="Arial"/>
        <family val="2"/>
        <charset val="238"/>
      </rPr>
      <t>z listu 1c (pouze v případě právních forem, které jsou vždy velkým podnikem, viz tabulka vpravo, je list 1c nerelevantní)</t>
    </r>
  </si>
  <si>
    <r>
      <rPr>
        <sz val="10"/>
        <color rgb="FFFF0000"/>
        <rFont val="Arial"/>
        <family val="2"/>
        <charset val="238"/>
      </rPr>
      <t xml:space="preserve">Pokud je podnik nezávislý, vyplní list </t>
    </r>
    <r>
      <rPr>
        <i/>
        <sz val="10"/>
        <color rgb="FFFF0000"/>
        <rFont val="Arial"/>
        <family val="2"/>
        <charset val="238"/>
      </rPr>
      <t>1c Příloha_kategorie podniku.</t>
    </r>
    <r>
      <rPr>
        <sz val="10"/>
        <color rgb="FFFF0000"/>
        <rFont val="Arial"/>
        <family val="2"/>
        <charset val="238"/>
      </rPr>
      <t xml:space="preserve">
</t>
    </r>
    <r>
      <rPr>
        <sz val="10"/>
        <rFont val="Arial"/>
        <family val="2"/>
        <charset val="238"/>
      </rPr>
      <t xml:space="preserve">Pokud alespoň jedno ze stanovisek dle řádků 7 a 8 neplatí </t>
    </r>
    <r>
      <rPr>
        <b/>
        <sz val="10"/>
        <rFont val="Arial"/>
        <family val="2"/>
        <charset val="238"/>
      </rPr>
      <t>a podnik tak není nezávislý</t>
    </r>
    <r>
      <rPr>
        <sz val="10"/>
        <rFont val="Arial"/>
        <family val="2"/>
        <charset val="238"/>
      </rPr>
      <t xml:space="preserve">, je rovněž potřeba vyplnit list </t>
    </r>
    <r>
      <rPr>
        <i/>
        <sz val="10"/>
        <rFont val="Arial"/>
        <family val="2"/>
        <charset val="238"/>
      </rPr>
      <t>1c Příloha_kategorie podniku</t>
    </r>
    <r>
      <rPr>
        <sz val="10"/>
        <rFont val="Arial"/>
        <family val="2"/>
        <charset val="238"/>
      </rPr>
      <t xml:space="preserve"> tohoto prohlášení za sledované období (N) a dvě předcházející období (N-1 a N-2)</t>
    </r>
    <r>
      <rPr>
        <i/>
        <sz val="10"/>
        <rFont val="Arial"/>
        <family val="2"/>
        <charset val="238"/>
      </rPr>
      <t xml:space="preserve">.
</t>
    </r>
    <r>
      <rPr>
        <sz val="10"/>
        <rFont val="Arial"/>
        <family val="2"/>
        <charset val="238"/>
      </rPr>
      <t xml:space="preserve">Možné vztahy žadatele s ostatními podniky (písmena A až M) jsou popsány na listu </t>
    </r>
    <r>
      <rPr>
        <i/>
        <sz val="10"/>
        <rFont val="Arial"/>
        <family val="2"/>
        <charset val="238"/>
      </rPr>
      <t>Pokyny_k_příloze 1c</t>
    </r>
    <r>
      <rPr>
        <sz val="10"/>
        <rFont val="Arial"/>
        <family val="2"/>
        <charset val="238"/>
      </rPr>
      <t xml:space="preserve">. 
</t>
    </r>
    <r>
      <rPr>
        <b/>
        <sz val="10"/>
        <rFont val="Arial"/>
        <family val="2"/>
        <charset val="238"/>
      </rPr>
      <t>Do přílohy žadatel uvede všechny partnerské a/nebo propojené podniky</t>
    </r>
    <r>
      <rPr>
        <sz val="10"/>
        <rFont val="Arial"/>
        <family val="2"/>
        <charset val="238"/>
      </rPr>
      <t xml:space="preserve"> vč. dalších potřebných údajů. 
V případě </t>
    </r>
    <r>
      <rPr>
        <sz val="10"/>
        <color rgb="FFFF0000"/>
        <rFont val="Arial"/>
        <family val="2"/>
        <charset val="238"/>
      </rPr>
      <t xml:space="preserve">právních forem, které josu vždy velkým podnikem (viz tabulka vpravo) </t>
    </r>
    <r>
      <rPr>
        <strike/>
        <sz val="10"/>
        <color rgb="FFFF0000"/>
        <rFont val="Arial"/>
        <family val="2"/>
        <charset val="238"/>
      </rPr>
      <t>ÚSC, PO ÚSC</t>
    </r>
    <r>
      <rPr>
        <sz val="10"/>
        <rFont val="Arial"/>
        <family val="2"/>
        <charset val="238"/>
      </rPr>
      <t xml:space="preserve"> </t>
    </r>
    <r>
      <rPr>
        <sz val="10"/>
        <color rgb="FFFF0000"/>
        <rFont val="Arial"/>
        <family val="2"/>
        <charset val="238"/>
      </rPr>
      <t xml:space="preserve">a žadatele s vazbou 25 % a více na veřejný subjekt </t>
    </r>
    <r>
      <rPr>
        <sz val="10"/>
        <rFont val="Arial"/>
        <family val="2"/>
        <charset val="238"/>
      </rPr>
      <t xml:space="preserve">se tato příloha nevyplňuje, protože se vždy jedná o velký podnik. Pokyny dle Přílohy 1d neplatí pro </t>
    </r>
    <r>
      <rPr>
        <strike/>
        <sz val="10"/>
        <color rgb="FFFF0000"/>
        <rFont val="Arial"/>
        <family val="2"/>
        <charset val="238"/>
      </rPr>
      <t>ÚSC a PO ÚSC</t>
    </r>
    <r>
      <rPr>
        <sz val="10"/>
        <rFont val="Arial"/>
        <family val="2"/>
        <charset val="238"/>
      </rPr>
      <t xml:space="preserve"> </t>
    </r>
    <r>
      <rPr>
        <sz val="10"/>
        <color rgb="FFFF0000"/>
        <rFont val="Arial"/>
        <family val="2"/>
        <charset val="238"/>
      </rPr>
      <t>pro územní samosprávné celky a jimi zřízené a založené organizace</t>
    </r>
  </si>
  <si>
    <t>Kategorie podniku - údaje o velikosti podniku</t>
  </si>
  <si>
    <r>
      <t>Žadatel vyplní údaje za sledované období (</t>
    </r>
    <r>
      <rPr>
        <b/>
        <sz val="10"/>
        <rFont val="Arial"/>
        <family val="2"/>
        <charset val="238"/>
      </rPr>
      <t>referenční účetní období</t>
    </r>
    <r>
      <rPr>
        <sz val="10"/>
        <rFont val="Arial"/>
        <family val="2"/>
        <charset val="238"/>
      </rPr>
      <t xml:space="preserve">) - N a za předchozí 2 srovnatelná účetní období - N-1 a N-2 (např. 2020, 2019 a 2018) do žlutě podbarvených buněk </t>
    </r>
    <r>
      <rPr>
        <sz val="10"/>
        <color rgb="FFFF0000"/>
        <rFont val="Arial"/>
        <family val="2"/>
        <charset val="238"/>
      </rPr>
      <t xml:space="preserve">….. Údaje se ale berou z 1c. </t>
    </r>
  </si>
  <si>
    <r>
      <t xml:space="preserve">Do řádku </t>
    </r>
    <r>
      <rPr>
        <i/>
        <sz val="10"/>
        <rFont val="Arial"/>
        <family val="2"/>
        <charset val="238"/>
      </rPr>
      <t>Celkový podíl základního kapitálu nebo hlasovacích práv žadatele (podle toho, která hodnota je vyšší) vlastněných jedním či více veřejnými subjekty</t>
    </r>
    <r>
      <rPr>
        <sz val="10"/>
        <rFont val="Arial"/>
        <family val="2"/>
        <charset val="238"/>
      </rPr>
      <t xml:space="preserve">  vč. těch uvedených na seznamu výjimek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xml:space="preserve"> 
Seznam výjimek:
 - univerzity nebo nezisková výzkumná střediska;
 - institucionální investoři včetně fondů pro regionální rozvoj;
 - samostatné místní orgány s ročním rozpočtem nižším než 10 milionů EUR a s méně než 5 000 obyvatel.</t>
    </r>
  </si>
  <si>
    <r>
      <t>Žadatel v každém období vyplní hodnotu ročního obratu a/nebo bilanční sumy - alespoň jedna hodnota musí být vyplněna.</t>
    </r>
    <r>
      <rPr>
        <sz val="10"/>
        <color rgb="FFFF0000"/>
        <rFont val="Arial"/>
        <family val="2"/>
        <charset val="238"/>
      </rPr>
      <t>….. Údaje se ale berou z 1c</t>
    </r>
    <r>
      <rPr>
        <sz val="10"/>
        <rFont val="Arial"/>
        <family val="2"/>
        <charset val="238"/>
      </rPr>
      <t>.  Hodnota se vyplňuje v tisících CZK. Žadatel dále vyplní kurz CZK/EUR platný pro dané období.</t>
    </r>
    <r>
      <rPr>
        <sz val="10"/>
        <color rgb="FFFF0000"/>
        <rFont val="Arial"/>
        <family val="2"/>
        <charset val="238"/>
      </rPr>
      <t xml:space="preserve"> ….. Údaje se ale berou z 1b (buňka G14)</t>
    </r>
    <r>
      <rPr>
        <sz val="10"/>
        <rFont val="Arial"/>
        <family val="2"/>
        <charset val="238"/>
      </rPr>
      <t>.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r>
    <r>
      <rPr>
        <sz val="10"/>
        <color rgb="FFFF0000"/>
        <rFont val="Arial"/>
        <family val="2"/>
        <charset val="238"/>
      </rPr>
      <t xml:space="preserve">.. Údaje se ale berou z 1c. </t>
    </r>
  </si>
  <si>
    <r>
      <rPr>
        <strike/>
        <sz val="10"/>
        <color rgb="FFFF0000"/>
        <rFont val="Arial"/>
        <family val="2"/>
        <charset val="238"/>
      </rPr>
      <t xml:space="preserve">Pokud žadatel není v předchozí části vyhodnocen jako nezávislý podnik a </t>
    </r>
    <r>
      <rPr>
        <sz val="10"/>
        <color rgb="FFFF0000"/>
        <rFont val="Arial"/>
        <family val="2"/>
        <charset val="238"/>
      </rPr>
      <t xml:space="preserve">Žadatel typu ÚSC, PO ÚSC a žadatel s vazbou 25 % a více na veřejný subjekt nevyplňuje list 1c.
Ostatní žadatele, kteří mají partnerské a/nebo propojené podniky, a rovněž nezávislý podnik, vyplňují </t>
    </r>
    <r>
      <rPr>
        <strike/>
        <sz val="10"/>
        <color rgb="FFFF0000"/>
        <rFont val="Arial"/>
        <family val="2"/>
        <charset val="238"/>
      </rPr>
      <t xml:space="preserve">   vyplňuje i</t>
    </r>
    <r>
      <rPr>
        <sz val="10"/>
        <rFont val="Arial"/>
        <family val="2"/>
        <charset val="238"/>
      </rPr>
      <t xml:space="preserve"> list </t>
    </r>
    <r>
      <rPr>
        <i/>
        <sz val="10"/>
        <rFont val="Arial"/>
        <family val="2"/>
        <charset val="238"/>
      </rPr>
      <t xml:space="preserve">1c Příloha_kategorie podniku, 
</t>
    </r>
    <r>
      <rPr>
        <sz val="10"/>
        <rFont val="Arial"/>
        <family val="2"/>
        <charset val="238"/>
      </rPr>
      <t xml:space="preserve">hodnotu ročního obratu a/nebo bilanční sumy a počet zaměstnanců pro každé období přebírá z listu </t>
    </r>
    <r>
      <rPr>
        <i/>
        <sz val="10"/>
        <rFont val="Arial"/>
        <family val="2"/>
        <charset val="238"/>
      </rPr>
      <t xml:space="preserve">1c Příloha_kategorie podniku </t>
    </r>
    <r>
      <rPr>
        <sz val="10"/>
        <rFont val="Arial"/>
        <family val="2"/>
        <charset val="238"/>
      </rPr>
      <t xml:space="preserve">- celkové hodnoty v zelených buňkách ve sloupcích </t>
    </r>
    <r>
      <rPr>
        <i/>
        <sz val="10"/>
        <rFont val="Arial"/>
        <family val="2"/>
        <charset val="238"/>
      </rPr>
      <t>Zahrnutý počet zaměstnanců, Započítaný roční obrat</t>
    </r>
    <r>
      <rPr>
        <sz val="10"/>
        <rFont val="Arial"/>
        <family val="2"/>
        <charset val="238"/>
      </rPr>
      <t xml:space="preserve"> a </t>
    </r>
    <r>
      <rPr>
        <i/>
        <sz val="10"/>
        <rFont val="Arial"/>
        <family val="2"/>
        <charset val="238"/>
      </rPr>
      <t>Započítaná bilanční suma</t>
    </r>
    <r>
      <rPr>
        <sz val="10"/>
        <rFont val="Arial"/>
        <family val="2"/>
        <charset val="238"/>
      </rPr>
      <t xml:space="preserve">. 
Kurz CZK/EUR uvedený na listu </t>
    </r>
    <r>
      <rPr>
        <i/>
        <sz val="10"/>
        <rFont val="Arial"/>
        <family val="2"/>
        <charset val="238"/>
      </rPr>
      <t>1c</t>
    </r>
    <r>
      <rPr>
        <sz val="10"/>
        <rFont val="Arial"/>
        <family val="2"/>
        <charset val="238"/>
      </rPr>
      <t xml:space="preserve"> </t>
    </r>
    <r>
      <rPr>
        <i/>
        <sz val="10"/>
        <rFont val="Arial"/>
        <family val="2"/>
        <charset val="238"/>
      </rPr>
      <t>Příloha_kategorie podniku</t>
    </r>
    <r>
      <rPr>
        <sz val="10"/>
        <rFont val="Arial"/>
        <family val="2"/>
        <charset val="238"/>
      </rPr>
      <t xml:space="preserve"> se pro dané období musí shodovat s kurzem CZK/EUR na listu</t>
    </r>
    <r>
      <rPr>
        <i/>
        <sz val="10"/>
        <rFont val="Arial"/>
        <family val="2"/>
        <charset val="238"/>
      </rPr>
      <t xml:space="preserve"> 1b Formulář_kategorie podniku.</t>
    </r>
  </si>
  <si>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kurz CZK/EUR platný pro dané období a sloupce </t>
    </r>
    <r>
      <rPr>
        <i/>
        <sz val="10"/>
        <rFont val="Arial"/>
        <family val="2"/>
        <charset val="238"/>
      </rPr>
      <t>Obchodní jméno podniku, Skutečný % podíl na podniku, Označení vztahu k žadateli, Počet zaměstnanců (RPJ), Měna vyplněné hodnoty, Roční obrat v tis. CZK nebo EUR a/nebo Bilanční suma v tis. CZK nebo EUR</t>
    </r>
    <r>
      <rPr>
        <sz val="10"/>
        <rFont val="Arial"/>
        <family val="2"/>
        <charset val="238"/>
      </rPr>
      <t>.</t>
    </r>
  </si>
  <si>
    <r>
      <t xml:space="preserve">Žadatel si může vybrat, jestli finanční údaje u jednotlivých podniků na listu </t>
    </r>
    <r>
      <rPr>
        <i/>
        <sz val="10"/>
        <rFont val="Arial"/>
        <family val="2"/>
        <charset val="238"/>
      </rPr>
      <t>1c Příloha_kategorie podniku</t>
    </r>
    <r>
      <rPr>
        <sz val="10"/>
        <rFont val="Arial"/>
        <family val="2"/>
        <charset val="238"/>
      </rPr>
      <t xml:space="preserve"> vyplní v CZK nebo v EUR. Ve sloupci </t>
    </r>
    <r>
      <rPr>
        <i/>
        <sz val="10"/>
        <rFont val="Arial"/>
        <family val="2"/>
        <charset val="238"/>
      </rPr>
      <t>Měna vyplněné hodnoty</t>
    </r>
    <r>
      <rPr>
        <sz val="10"/>
        <rFont val="Arial"/>
        <family val="2"/>
        <charset val="238"/>
      </rPr>
      <t xml:space="preserve"> k tomu musí být vyplněna odpovídající informace. </t>
    </r>
  </si>
  <si>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</si>
  <si>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Počet zaměstnanců (na roční bázi) a zároveň</t>
  </si>
  <si>
    <t>Roční obrat, nebo</t>
  </si>
  <si>
    <t>INFORMACE A ÚDAJE O VELIKOSTI A VLASTNICKÝCH VZTAZÍCH PODNIKU</t>
  </si>
  <si>
    <t>IDENTIFIKACE ŽADATELE O PODPORU</t>
  </si>
  <si>
    <t>Právnická osoba / Fyzická osoba podnikající</t>
  </si>
  <si>
    <r>
      <t xml:space="preserve">Název žadatele </t>
    </r>
    <r>
      <rPr>
        <i/>
        <sz val="10"/>
        <color theme="1"/>
        <rFont val="Arial"/>
        <family val="2"/>
        <charset val="238"/>
      </rPr>
      <t>(pro právnické osoby) /</t>
    </r>
    <r>
      <rPr>
        <sz val="10"/>
        <color theme="1"/>
        <rFont val="Arial"/>
        <family val="2"/>
        <charset val="238"/>
      </rPr>
      <t xml:space="preserve">
Jméno a příjmení žadatele (</t>
    </r>
    <r>
      <rPr>
        <i/>
        <sz val="10"/>
        <color theme="1"/>
        <rFont val="Arial"/>
        <family val="2"/>
        <charset val="238"/>
      </rPr>
      <t>pro fyzické osoby)</t>
    </r>
  </si>
  <si>
    <t>se sídlem</t>
  </si>
  <si>
    <t>IČ</t>
  </si>
  <si>
    <t>Datum vzniku (dd.mm.rrrr)</t>
  </si>
  <si>
    <t xml:space="preserve">Rozvahový den, ke kterému byla sestavena poslední schválená účetní závěrka (dd.mm.rrrr) </t>
  </si>
  <si>
    <t>Datum schválení poslední účetní závěrky (dd.mm.rrrr)</t>
  </si>
  <si>
    <t>Právní forma žadatele</t>
  </si>
  <si>
    <t>Kurz CZK/EUR vyhlášený ECB ke dni, ke kterému byla sestava účetní závěrka</t>
  </si>
  <si>
    <t xml:space="preserve">Fyzická osoba nepodnikající </t>
  </si>
  <si>
    <t>Jméno a příjmení žadatele</t>
  </si>
  <si>
    <t>Adresa trvalého bydliště</t>
  </si>
  <si>
    <t>Rodné číslo u FO nepodnikající</t>
  </si>
  <si>
    <t>DRUH PODNIKU - INFORMACE O VLASTNICKÝCH VZTAZÍCH PODNIKU</t>
  </si>
  <si>
    <t>Aby byl podnik považován za nezávislý, musí platit, že:</t>
  </si>
  <si>
    <t>(je-li tvrzení pravdivé, doplňte do rámečku "X")</t>
  </si>
  <si>
    <t>x</t>
  </si>
  <si>
    <t>nemá žádné podíly v jiných podnicích a žádný podnik nemá podíly v něm, resp. nemá podíly ve výši 25 % nebo více v žádném jiném podniku a současně žádný jiný podnik nemá podíl ve výši 25 % nebo více v něm a není propojený s jiným podnikem prostřednictvím fyzické osoby, nebo skupiny fyzických osob, které jednají společně</t>
  </si>
  <si>
    <t>a současně</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</si>
  <si>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</si>
  <si>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</si>
  <si>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b) univerzity nebo nezisková výzkumná střediska;</t>
  </si>
  <si>
    <t>c) institucionální investoři včetně fondů pro regionální rozvoj, institucionální investoři včetně fondů pro regionální rozvoj;</t>
  </si>
  <si>
    <t>d) samostatné místní orgány s ročním rozpočtem nižším než 10 milionů EUR a s méně než 5 000 obyvateli</t>
  </si>
  <si>
    <t>nesestavuje konsolidovanou účetní závěrku, ani není zahrnutý do konsolidované účetní závěrky jiného podniku.</t>
  </si>
  <si>
    <r>
      <t>Kategorie podniku - výsledný status pro sledované období</t>
    </r>
    <r>
      <rPr>
        <b/>
        <strike/>
        <sz val="11"/>
        <color rgb="FFFF0000"/>
        <rFont val="Arial"/>
        <family val="2"/>
        <charset val="238"/>
      </rPr>
      <t xml:space="preserve"> </t>
    </r>
  </si>
  <si>
    <t>Pokyn pro další editaci</t>
  </si>
  <si>
    <t>Vzhledem k vybrané právní formě nevyplňujte záložku 1c - Příloha_kategorie podniku a tabulky na této záložce níže</t>
  </si>
  <si>
    <t xml:space="preserve">KATEGORIE PODNIKU - ÚDAJE O VELIKOSTI PODNIKU                                                                                                              </t>
  </si>
  <si>
    <t>Sledované období (referenční účetní období) - N</t>
  </si>
  <si>
    <t>Celkový podíl základního kapitálu nebo hlasovacích práv žadatele (podle toho, která hodnota je vyšší) vlastněných jedním či více veřejnými subjekty vč. těch uvedených na seznamu výjimek (v %)</t>
  </si>
  <si>
    <t>Počet zaměstnanců (RPJ)</t>
  </si>
  <si>
    <t>Roční obrat v tis. CZK</t>
  </si>
  <si>
    <t>Bilanční suma v tis. CZK</t>
  </si>
  <si>
    <t>Kurz CZK x EUR</t>
  </si>
  <si>
    <t>Roční obrat v tis. EUR</t>
  </si>
  <si>
    <t>Bilanční suma v tis. EUR</t>
  </si>
  <si>
    <t>Kategorie podniku ve sledovaném období (referenčním účetním období) - N</t>
  </si>
  <si>
    <t>Předchozí účetní období - N-1</t>
  </si>
  <si>
    <t>Kategorie podniku v předchozím účetním období - N-1</t>
  </si>
  <si>
    <t>Předchozí účetní období - N-2</t>
  </si>
  <si>
    <t>Kategorie podniku v předchozím účetním období - N-2</t>
  </si>
  <si>
    <t>Příloha k formuláři kategorie podniku</t>
  </si>
  <si>
    <t xml:space="preserve">Do řádku 1 tabulky pro dané účetní období vždy uveďte osobu žadatele. </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</si>
  <si>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</si>
  <si>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</si>
  <si>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Kurz CZK x EUR ve sledovaném období (referenčním účetním období) - N</t>
  </si>
  <si>
    <t>Č.</t>
  </si>
  <si>
    <t>Obchodní jméno podniku</t>
  </si>
  <si>
    <t>Skutečný % podíl na podniku</t>
  </si>
  <si>
    <t>Označení vztahu k žadateli</t>
  </si>
  <si>
    <t>Měna vyplněné hodnoty</t>
  </si>
  <si>
    <t>Roční obrat
v tis. 
CZK nebo EUR</t>
  </si>
  <si>
    <t>Bilanční suma
v tis. 
CZK nebo EUR</t>
  </si>
  <si>
    <t>Započítaný % podíl</t>
  </si>
  <si>
    <t>Zahrnutý počet zaměstnanců</t>
  </si>
  <si>
    <t>Započítaný roční obrat 
v tis. Kč</t>
  </si>
  <si>
    <t>Započítaná bilanční suma
v tis. Kč</t>
  </si>
  <si>
    <t>Celkem</t>
  </si>
  <si>
    <t>Předchozí účetní období (srovnatelné účetní období 1) - N-1</t>
  </si>
  <si>
    <t>Předchozí účetní období (srovnatelné účetní období 2) - N-1</t>
  </si>
  <si>
    <t>Kurz CZK x EUR v předchozím účetním období - N-1</t>
  </si>
  <si>
    <t>Předchozí účetní období (srovnatelné účetní období 2) - N-2</t>
  </si>
  <si>
    <t>Kurz CZK x EUR v předchozím účetním období - N-2</t>
  </si>
  <si>
    <t xml:space="preserve">OZNAČENÍ A TYPY VZTAHŮ VE VLASTNICKÉ STRUKTUŘE PODNIKŮ </t>
  </si>
  <si>
    <t>Neplatí pro územní samosprávné celky (ÚSC) a jimi zřízené a založené organizace, případně další organizace s vazbou na ÚSC</t>
  </si>
  <si>
    <t>Označení vztahu</t>
  </si>
  <si>
    <t>Typ vztahu</t>
  </si>
  <si>
    <t>Popis vztahu</t>
  </si>
  <si>
    <t>Zdroje dat</t>
  </si>
  <si>
    <t>Příloha I GBER - odkaz na:</t>
  </si>
  <si>
    <t>Odkaz na příklady v Příručce EK k MSP</t>
  </si>
  <si>
    <t>Další příklady</t>
  </si>
  <si>
    <t>1. Označení a typy vztahů mezi podniky, jejichž údaje se zahrnují do výpočtů hodnot ke kritériím velikosti podniku (započítaný % podíl je větší než 0 %)</t>
  </si>
  <si>
    <t>A</t>
  </si>
  <si>
    <t>Podnik žadatele nebo skupina podniků s konsolidovanou účetní závěrkou</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</si>
  <si>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</si>
  <si>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r>
      <rPr>
        <b/>
        <sz val="10"/>
        <rFont val="Arial"/>
        <family val="2"/>
        <charset val="238"/>
      </rPr>
      <t>žadate</t>
    </r>
    <r>
      <rPr>
        <sz val="10"/>
        <rFont val="Arial"/>
        <family val="2"/>
        <charset val="238"/>
      </rPr>
      <t xml:space="preserve">l - roční IÚZ/IP
</t>
    </r>
    <r>
      <rPr>
        <b/>
        <sz val="10"/>
        <rFont val="Arial"/>
        <family val="2"/>
        <charset val="238"/>
      </rPr>
      <t>konsolidovaná skupina podniků</t>
    </r>
    <r>
      <rPr>
        <sz val="10"/>
        <rFont val="Arial"/>
        <family val="2"/>
        <charset val="238"/>
      </rPr>
      <t xml:space="preserve"> - roční KÚZ</t>
    </r>
  </si>
  <si>
    <t>čl. 3, odst. 1 
a
čl. 3, odst. 3
a
čl. 6, odst. 1 až 4</t>
  </si>
  <si>
    <t xml:space="preserve">Příklady 1 až 7 - podnik A </t>
  </si>
  <si>
    <t>B</t>
  </si>
  <si>
    <t>Propojený podnik s podnikem žadatelem</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</si>
  <si>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</si>
  <si>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roční IÚZ/IP</t>
  </si>
  <si>
    <t>čl. 3, odst. 1 až 3 
a 
čl. 6, odst. 2, pododst. 3</t>
  </si>
  <si>
    <t>Př. 1 - podnik B + Př. 6 - podnik D + Př. 7 - podniky C a H</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</si>
  <si>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</si>
  <si>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</si>
  <si>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C</t>
  </si>
  <si>
    <t xml:space="preserve">Propojený podnik  s jiným podnikem, který je propojený s podnikem žadatele (neprobíhá konsolidace dat) </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</si>
  <si>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</si>
  <si>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čl. 3, odst. 3, poododstavec 2
a
čl. 6, odst. 2, pododstavec 3</t>
  </si>
  <si>
    <t>Př. 6 - podnik F + Př. 7 - podnik I</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</si>
  <si>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</si>
  <si>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D</t>
  </si>
  <si>
    <t>Partnerský podnik k podniku žadatele</t>
  </si>
  <si>
    <t>dle skutečného podílu na podniku 
(25-50 %)</t>
  </si>
  <si>
    <t>Partnerství s jinými podniky, aniž jeden z nich ovládá přímo nebo nepřímo jiný podnik. Podíl musí být &gt;=25 % a &lt;=50 % základního kapitálu nebo hlasovacích práv (podle toho, která z hodnot je vyšší) jiného podniku a/nebo jiný podnik drží v dotyčném podniku.</t>
  </si>
  <si>
    <t>čl. 3, odst. 2, pododstavec 1
a
čl. 6, odst. 2, pododstavec 2</t>
  </si>
  <si>
    <t>Př. 2 - podniky B a C + 
Př. 7 - podniky B a D</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</si>
  <si>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</si>
  <si>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E</t>
  </si>
  <si>
    <t xml:space="preserve">Propojený podnik  s partnerským podnikem k podniku žadatele </t>
  </si>
  <si>
    <t>přebírá se procento podílu partnera</t>
  </si>
  <si>
    <t>Na všechny podniky propojené s partnerem k podniku žadatele se uplatňuje stejné procento podílu jako u daného partnera k podniku žadatele.</t>
  </si>
  <si>
    <t>čl. 6, odst. 2, pododstavec 2</t>
  </si>
  <si>
    <t>Př. 2 - podnik D + Př. 7 - podniky E a F</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</si>
  <si>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</si>
  <si>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F</t>
  </si>
  <si>
    <t>Partner podniku propojeného s podnikem žadatele</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</si>
  <si>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podniku žadatele.
</t>
  </si>
  <si>
    <t>Příklad 1 - podniky C a D +
Příklad 7 - podnik J</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</si>
  <si>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</si>
  <si>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G</t>
  </si>
  <si>
    <r>
      <t xml:space="preserve">Partner / menšinový partner propojený s jiným partnerem / menšinovým partnerem - </t>
    </r>
    <r>
      <rPr>
        <b/>
        <u/>
        <sz val="10"/>
        <rFont val="Arial"/>
        <family val="2"/>
        <charset val="238"/>
      </rPr>
      <t>sečtený podíl celkem nad 50 %</t>
    </r>
  </si>
  <si>
    <r>
      <t xml:space="preserve">Případ, kdy jsou partneři (25-50 % podílu) nebo menšinoví partneři (pod 25 % podílu) k podniku žadatele navzájem propojeni ve skupině podniků a jejich jednotlivé </t>
    </r>
    <r>
      <rPr>
        <u/>
        <sz val="10"/>
        <color theme="1"/>
        <rFont val="Arial"/>
        <family val="2"/>
        <charset val="238"/>
      </rPr>
      <t>podíly v podniku žadatele</t>
    </r>
    <r>
      <rPr>
        <sz val="12"/>
        <color theme="1"/>
        <rFont val="Calibri"/>
        <family val="2"/>
        <charset val="238"/>
        <scheme val="minor"/>
      </rPr>
      <t xml:space="preserve"> po sečtení </t>
    </r>
    <r>
      <rPr>
        <u/>
        <sz val="10"/>
        <color theme="1"/>
        <rFont val="Arial"/>
        <family val="2"/>
        <charset val="238"/>
      </rPr>
      <t>přesáhnou</t>
    </r>
    <r>
      <rPr>
        <sz val="12"/>
        <color theme="1"/>
        <rFont val="Calibri"/>
        <family val="2"/>
        <charset val="238"/>
        <scheme val="minor"/>
      </rPr>
      <t xml:space="preserve"> 50 % -  všichni tito partneři / menšinoví partneři jsou považováni za propojené s podnikem žadatele, protože jako navzájem propojení  ovládají podnik žadatele.</t>
    </r>
  </si>
  <si>
    <t>čl. 6, odst. 2, pododstavec 3</t>
  </si>
  <si>
    <t>Příklad 3 - podniky B+C+D</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</si>
  <si>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</si>
  <si>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H</t>
  </si>
  <si>
    <r>
      <t xml:space="preserve">Partner / menšinový partner propojený s jiným partnerem / menšinovým partnerem - </t>
    </r>
    <r>
      <rPr>
        <b/>
        <u/>
        <sz val="10"/>
        <rFont val="Arial"/>
        <family val="2"/>
        <charset val="238"/>
      </rPr>
      <t>sečtený podíl celkem 25-50 %</t>
    </r>
  </si>
  <si>
    <t>sečtený podíl celé propojené skupiny</t>
  </si>
  <si>
    <r>
      <t xml:space="preserve">Případ, kdy jsou partneři (25-50 % podílu) nebo menšinoví partneři (pod 25 % podílu) žadatele navzájem propojeni ve vlastnické struktuře  a jejich jednotlivé </t>
    </r>
    <r>
      <rPr>
        <u/>
        <sz val="10"/>
        <color rgb="FF000000"/>
        <rFont val="Arial"/>
        <family val="2"/>
        <charset val="238"/>
      </rPr>
      <t>podíly na podniku žadatele</t>
    </r>
    <r>
      <rPr>
        <sz val="10"/>
        <color rgb="FF000000"/>
        <rFont val="Arial"/>
        <family val="2"/>
        <charset val="238"/>
      </rPr>
      <t xml:space="preserve"> jsou po sečtení vyšší než 25 %, ale </t>
    </r>
    <r>
      <rPr>
        <u/>
        <sz val="10"/>
        <color rgb="FF000000"/>
        <rFont val="Arial"/>
        <family val="2"/>
        <charset val="238"/>
      </rPr>
      <t>nepřesáhnou</t>
    </r>
    <r>
      <rPr>
        <sz val="10"/>
        <color rgb="FF000000"/>
        <rFont val="Arial"/>
        <family val="2"/>
        <charset val="238"/>
      </rPr>
      <t xml:space="preserve"> 50 %.  - všichni tito partneři / menšinoví partneři jsou považováni za partnera žadatele. Pro účely propočtu se za "skutečný % podíl na podniku" na jednotlivé členy </t>
    </r>
    <r>
      <rPr>
        <u/>
        <sz val="10"/>
        <color rgb="FF000000"/>
        <rFont val="Arial"/>
        <family val="2"/>
        <charset val="238"/>
      </rPr>
      <t xml:space="preserve">použije sečtený podíl všech těchto partnerů </t>
    </r>
    <r>
      <rPr>
        <sz val="10"/>
        <color rgb="FF000000"/>
        <rFont val="Arial"/>
        <family val="2"/>
        <charset val="238"/>
      </rPr>
      <t>. Pokud i po sečtení podíly nejsou vyšší nebo rovny 25 %, jejich údaje se do agregace nezahrnují  (patří do vztahu označeného písmenem J - nezávislý podnik).</t>
    </r>
  </si>
  <si>
    <t>čl. 3, odst. 2, pododstavec 1</t>
  </si>
  <si>
    <t>Upravený příklad 3 - podniky B+C (za podmínky, že D nemá žádný podíl a tím součet  podílů B+C spadne pod 50 %)</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</si>
  <si>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</si>
  <si>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I</t>
  </si>
  <si>
    <r>
      <t>Podnik uvedený v seznamu výjimek - propojený s jiným partnerem / menšinovým partnerem -</t>
    </r>
    <r>
      <rPr>
        <b/>
        <u/>
        <sz val="10"/>
        <rFont val="Arial"/>
        <family val="2"/>
        <charset val="238"/>
      </rPr>
      <t xml:space="preserve"> sečtený podíl celkem nad 50 %</t>
    </r>
  </si>
  <si>
    <t>Postupuje se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</si>
  <si>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</si>
  <si>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</si>
  <si>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Pokyny k vyplnění testu PvO</t>
  </si>
  <si>
    <t>Právní formy žadatelů</t>
  </si>
  <si>
    <t>Všechny právní formy</t>
  </si>
  <si>
    <t>Vyhláška 325</t>
  </si>
  <si>
    <t>Vyberte právní formu</t>
  </si>
  <si>
    <t>Právní forma bez čísla</t>
  </si>
  <si>
    <t>100 - Podnikající fyzická osoba tuzemská</t>
  </si>
  <si>
    <t>100 - Fyzická osoba podnikající</t>
  </si>
  <si>
    <t>111 - Veřejná obchodní společnost</t>
  </si>
  <si>
    <t>424 - Zahraniční fyzická osoba</t>
  </si>
  <si>
    <t>112 - Společnost s ručením omezeným</t>
  </si>
  <si>
    <t>761 - Honební společenstvo</t>
  </si>
  <si>
    <t>113 - Společnost komanditní</t>
  </si>
  <si>
    <t>992 - Fyzická osoba podnikající bez IČ</t>
  </si>
  <si>
    <t>117 - Nadace</t>
  </si>
  <si>
    <t>JINÉ</t>
  </si>
  <si>
    <t>118 - Nadační fond</t>
  </si>
  <si>
    <t>Vyhláška 500</t>
  </si>
  <si>
    <t>141 - Obecně prospěšná společnost</t>
  </si>
  <si>
    <t>145 - Společenství vlastníků jednotek</t>
  </si>
  <si>
    <t>151 - Komoditní burza</t>
  </si>
  <si>
    <t>152 - Garanč. fond obchodníků s cennými papíry</t>
  </si>
  <si>
    <t>161 - Ústav</t>
  </si>
  <si>
    <t>205 - Družstvo</t>
  </si>
  <si>
    <t>301 - Státní podnik</t>
  </si>
  <si>
    <t>302 - Národní podnik</t>
  </si>
  <si>
    <t>313 - Česká národní banka</t>
  </si>
  <si>
    <t>325 - Organizační složka státu</t>
  </si>
  <si>
    <t>326 - Stálý rozhodčí soud</t>
  </si>
  <si>
    <t>331 - Příspěvková organizace zřízená USC</t>
  </si>
  <si>
    <t>421 - Odštěpný závod zahraniční právnické osoby</t>
  </si>
  <si>
    <t>332 - Státní příspěvková organizace</t>
  </si>
  <si>
    <t>352 - Správa železniční dopravní cesty, státní organizace</t>
  </si>
  <si>
    <t>425 - Odštěpný závod zahraniční fyzické osoby</t>
  </si>
  <si>
    <t>353 - Rada pro veřejný dohled nad auditem</t>
  </si>
  <si>
    <t>501 - Odštěpný závod</t>
  </si>
  <si>
    <t>361 - Veřejnoprávní instituce (ČT,ČRo,ČTK)</t>
  </si>
  <si>
    <t>932 - Evropská společnost</t>
  </si>
  <si>
    <t>362 - Česká tisková kancelář</t>
  </si>
  <si>
    <t>933 - Evropská družstevní společnost</t>
  </si>
  <si>
    <t>381 - Státní fond ze zákona</t>
  </si>
  <si>
    <t>382 - Státní fond ze zákona bez zápisu do obchodního rejstříku</t>
  </si>
  <si>
    <t>391 - Zdravotní pojišťovna (mimo VZP)</t>
  </si>
  <si>
    <t>392 - Všeobecná zdravotní pojišťovna</t>
  </si>
  <si>
    <t>Vyhláška 504</t>
  </si>
  <si>
    <t>421 - Odštěpný závod zahraniční PO</t>
  </si>
  <si>
    <t>422 - Organizační složka zahraničního nadačního fondu</t>
  </si>
  <si>
    <t>423 - Organizační složka zahraniční nadace</t>
  </si>
  <si>
    <t>426 - Zastopuení zahraniční banky</t>
  </si>
  <si>
    <t>521 - Samostatná drobná provozovna obecního úřadu</t>
  </si>
  <si>
    <t>525 - Vnitřní organizační jednotka organizační složky státu</t>
  </si>
  <si>
    <t>601 - Vysoká škola (veřejná, státní)</t>
  </si>
  <si>
    <t>641 - Školská právnická osoba</t>
  </si>
  <si>
    <t>661 - Veřejná výzkumná instituce</t>
  </si>
  <si>
    <t>704 - Zvláštní org. pro zastoupení českých zájmů v mezinár. nevlád. org.</t>
  </si>
  <si>
    <t>704 - Zvláštní org. pro zastoupení českých zájmů 
v mezinár. nevlád. org.</t>
  </si>
  <si>
    <t>706 - Spolek</t>
  </si>
  <si>
    <t>707 - Odborová organizace</t>
  </si>
  <si>
    <t>708 - Organizace zaměstnavatelů</t>
  </si>
  <si>
    <t>711 - Politická strana, politické hnutí</t>
  </si>
  <si>
    <t>721 - Církve a náboženské společnosti</t>
  </si>
  <si>
    <t>722 - Evidované církevní právnické osoby</t>
  </si>
  <si>
    <t>723 - Svazy církví a náboženských společností</t>
  </si>
  <si>
    <t>734 - Org. jednotka zvláštní org. pro zastoupení českých zájmů 
v mezinár. nevlád. org.</t>
  </si>
  <si>
    <t>734 - Org. jednotka zvláštní org. pro zastoupení českých zájmů v mezinár. nevlád. org.</t>
  </si>
  <si>
    <t>736 - Pobočný spolek</t>
  </si>
  <si>
    <t>741 - Samostatná stavovská organizace (profesní komora)</t>
  </si>
  <si>
    <t>745 - Komora (hospodářská, agrární)</t>
  </si>
  <si>
    <t>751 - Zájmové sdružení právnických osob</t>
  </si>
  <si>
    <t>906 - Zahraniční spolek</t>
  </si>
  <si>
    <t>771 - Svazek obcí</t>
  </si>
  <si>
    <t>907 - Mezinárodní odborová organizace</t>
  </si>
  <si>
    <t>801 - Obec nebo městská část hl. města Prahy</t>
  </si>
  <si>
    <t>908 - Mezinárodní organizace zaměstnavatelů</t>
  </si>
  <si>
    <t>804 - Kraj</t>
  </si>
  <si>
    <t>921 - Mezinárodní organizace a sdružení</t>
  </si>
  <si>
    <t>805 - Regionální rada regionu soudržnosti</t>
  </si>
  <si>
    <t>931 - Evropské hospodářské zájmové sdružení</t>
  </si>
  <si>
    <t>811 - Městská část, městský obvod</t>
  </si>
  <si>
    <t>936 - Zahraniční pobočný spolek</t>
  </si>
  <si>
    <t>Vyhláška 410</t>
  </si>
  <si>
    <t>922 - Organizační jednotka organizace s mezinárodním prvkem</t>
  </si>
  <si>
    <t>331 - Příspěvková organizace zřízená územním samosprávným celkem</t>
  </si>
  <si>
    <t>332 - Státní příspěvková organizace ze zákona</t>
  </si>
  <si>
    <t>941 - Evropské seskupení pro územní spolupr.</t>
  </si>
  <si>
    <t>333 - Státní příspěvková organizace ostatní</t>
  </si>
  <si>
    <t>951 - Mezinárodní vojenská organizace vzniklá na základě mezinárodní smlouvy</t>
  </si>
  <si>
    <t>960 - Právnická osoba zřízená zvláštním zákonem zapisovaná 
do veřejného rejstříku</t>
  </si>
  <si>
    <t>961 - Svěřenský fond</t>
  </si>
  <si>
    <t>962 - Zahraniční svěřenský fond</t>
  </si>
  <si>
    <t>Vyberte variantu</t>
  </si>
  <si>
    <t>771 - Dobrovolný svazek obcí</t>
  </si>
  <si>
    <t>Ano</t>
  </si>
  <si>
    <t>Ne</t>
  </si>
  <si>
    <t>801 - Obec</t>
  </si>
  <si>
    <t>811 - Městská část hlavního města Prahy</t>
  </si>
  <si>
    <t>Vyhláška 501, 502, 503</t>
  </si>
  <si>
    <t>Výběr formy</t>
  </si>
  <si>
    <t>způsob vedení účetnictví</t>
  </si>
  <si>
    <t>PODVOJNÉ ÚČETNICTVÍ</t>
  </si>
  <si>
    <t>JEDNODUCHÉ ÚČETNICTVÍ</t>
  </si>
  <si>
    <t>zdroj informací</t>
  </si>
  <si>
    <t>dle vyhlášky č. 500/2002 Sb.</t>
  </si>
  <si>
    <t>dle vyhlášky č. 504/2002 Sb.</t>
  </si>
  <si>
    <t>dle vyhlášky č. 410/2009 Sb.</t>
  </si>
  <si>
    <t>dle vyhlášky č. 325/2015 Sb.</t>
  </si>
  <si>
    <t>(podnikatelské subjekty) - A</t>
  </si>
  <si>
    <t>(podnikatelské subjekty) - B</t>
  </si>
  <si>
    <t>(nepodnikatelské subjekty)</t>
  </si>
  <si>
    <t>(OSS, ÚSC, PO, státní fondy)</t>
  </si>
  <si>
    <t>(např. OSVČ)</t>
  </si>
  <si>
    <t>dokument (zdroj)</t>
  </si>
  <si>
    <t>odkaz</t>
  </si>
  <si>
    <t>vlastní kapitál</t>
  </si>
  <si>
    <t>Rozvaha</t>
  </si>
  <si>
    <t>A.</t>
  </si>
  <si>
    <t>A. *)</t>
  </si>
  <si>
    <t>C. *)</t>
  </si>
  <si>
    <t>PMaZ</t>
  </si>
  <si>
    <t>A.10</t>
  </si>
  <si>
    <t>základní kapitál</t>
  </si>
  <si>
    <t>A.I</t>
  </si>
  <si>
    <t>---</t>
  </si>
  <si>
    <t>ažio</t>
  </si>
  <si>
    <t>A.II.I</t>
  </si>
  <si>
    <t>výsledek hospodaření</t>
  </si>
  <si>
    <t>A.IV</t>
  </si>
  <si>
    <t>A.II *)</t>
  </si>
  <si>
    <t>C.III *)</t>
  </si>
  <si>
    <t>PPaV</t>
  </si>
  <si>
    <t>B.99</t>
  </si>
  <si>
    <t>výsledek hospodaření běžného účetního období</t>
  </si>
  <si>
    <t>A.V</t>
  </si>
  <si>
    <t>A.II.1 *)</t>
  </si>
  <si>
    <t>C.III.1 *)</t>
  </si>
  <si>
    <t>modifikovaný vlastní kapitál</t>
  </si>
  <si>
    <t>základní kapitál + ážio
 A.I + A.II.1</t>
  </si>
  <si>
    <t>vlastní kapitál - (výsledek hosp. + výsl.hosp.běžného úč.období)
A - (A.IV + A.V)</t>
  </si>
  <si>
    <t>vlastní kapitál - výsledek hosp. celkem
A - A.II *)</t>
  </si>
  <si>
    <t>vlastní kapitál - výsledek hosp. celkem
C - C.III *)</t>
  </si>
  <si>
    <t>PMaZ + PPaV</t>
  </si>
  <si>
    <t>PMaZ_A.10 mínus PPaV_B.99</t>
  </si>
  <si>
    <t>závazky</t>
  </si>
  <si>
    <t>B+C</t>
  </si>
  <si>
    <t>B.</t>
  </si>
  <si>
    <t>B.03</t>
  </si>
  <si>
    <t>odpisy</t>
  </si>
  <si>
    <t>VZaZ</t>
  </si>
  <si>
    <t>E.1</t>
  </si>
  <si>
    <t>A.VI.23</t>
  </si>
  <si>
    <t>A.I.28</t>
  </si>
  <si>
    <t>nákladové úroky</t>
  </si>
  <si>
    <t>J</t>
  </si>
  <si>
    <t>A.V.18</t>
  </si>
  <si>
    <t>A.II.2</t>
  </si>
  <si>
    <t>doplňující údaj z účetní/daňové evidence, který není ve výkazech podniku</t>
  </si>
  <si>
    <t>výsledek hospodaření před zdaněním</t>
  </si>
  <si>
    <t>**</t>
  </si>
  <si>
    <t>C.</t>
  </si>
  <si>
    <t>C.1</t>
  </si>
  <si>
    <t>velikost podniků</t>
  </si>
  <si>
    <t>malé a střední, velké</t>
  </si>
  <si>
    <t>vzorec A/B</t>
  </si>
  <si>
    <t>A &lt; mod.vl.kap. / 2</t>
  </si>
  <si>
    <t>/(A.IV + A.V)/ &gt; mod.vl.kap. / 2
podmínka: (výsledek hosp. + výsl.hosp.běžného úč.období) &lt; 0</t>
  </si>
  <si>
    <t>A.II &gt; mod.vl.kap. / 2
podmínka: výsl.hosp.celkem &lt; 0</t>
  </si>
  <si>
    <t>C.III &gt; mod.vl.kap. / 2
podmínka: výsl.hosp.celkem &lt; 0</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</si>
  <si>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</si>
  <si>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Sloupec1</t>
  </si>
  <si>
    <t>Sloupec2</t>
  </si>
  <si>
    <t>Sloupec3</t>
  </si>
  <si>
    <t>Sloupec4</t>
  </si>
  <si>
    <t>Sloupec5</t>
  </si>
  <si>
    <t>Sloupec6</t>
  </si>
  <si>
    <t>Sloupec7</t>
  </si>
  <si>
    <t>Je žadatel malý nebo střední podnik (MSP)?</t>
  </si>
  <si>
    <t>Existuje žadatel méně než 3 roky (resp. méně než  7 let pro účely způsobilosti pro rizikové financování)?</t>
  </si>
  <si>
    <t>právní forma</t>
  </si>
  <si>
    <t>kritéria</t>
  </si>
  <si>
    <t>ano</t>
  </si>
  <si>
    <t>ne</t>
  </si>
  <si>
    <t>kromě obchodních společností (A.s., s.r.o., družstvo, státní podnik, v.o.s. a k.s.)</t>
  </si>
  <si>
    <t>a.s., s.r.o. , družstvo, státní podnik</t>
  </si>
  <si>
    <t>v.o.s., komanditní společnost</t>
  </si>
  <si>
    <t xml:space="preserve">ne </t>
  </si>
  <si>
    <t>Formulář pro posouzení podniku v obtížích</t>
  </si>
  <si>
    <t>JEDNODUCHÉ ÚČETNICTVÍ / DAŇOVÁ EVIDENCE / PAUŠÁLNÍ VÝDAJE</t>
  </si>
  <si>
    <t>I.</t>
  </si>
  <si>
    <t>Název žadatele/jméno a příjmení žadatele</t>
  </si>
  <si>
    <r>
      <t xml:space="preserve">Je žadatel součástí skupiny podniků?
</t>
    </r>
    <r>
      <rPr>
        <sz val="11"/>
        <color theme="1"/>
        <rFont val="Arial"/>
        <family val="2"/>
        <charset val="238"/>
      </rPr>
      <t>(Pokud žadatel zvolí ANO, je nutno vyplnit list pro skupinu podniků)</t>
    </r>
  </si>
  <si>
    <t>II.</t>
  </si>
  <si>
    <r>
      <t xml:space="preserve">Relevantní kritéria </t>
    </r>
    <r>
      <rPr>
        <sz val="11"/>
        <color theme="1"/>
        <rFont val="Arial"/>
        <family val="2"/>
        <charset val="238"/>
      </rPr>
      <t>pro vyplnění</t>
    </r>
  </si>
  <si>
    <t>vyplňujte pouze uvedená relevantní kritéria</t>
  </si>
  <si>
    <t>B - kritérium stavu vlastního kapitálu - společníci ručí za závazky (dle vyhlášky 325/2015 Sb.)</t>
  </si>
  <si>
    <t>Zdroj</t>
  </si>
  <si>
    <t>Číslo pol.</t>
  </si>
  <si>
    <t>v tis. Kč</t>
  </si>
  <si>
    <t>Vlastní kapitál</t>
  </si>
  <si>
    <t>Přehled o majetku a závazcích</t>
  </si>
  <si>
    <t>A.10 Majetek celkem</t>
  </si>
  <si>
    <t>Výsledek hospodaření minulých let 
(kumulace ztrát vykazovaných za účetní období předcházející běžnému účetnímu období v případě, že nebyly ztráty vypořádány)</t>
  </si>
  <si>
    <t>Přehled o příjmech a v výdajích</t>
  </si>
  <si>
    <t>B.99 Rozdíl příjmů a výdajů</t>
  </si>
  <si>
    <t>Výsledek hospodaření běžného účetního období</t>
  </si>
  <si>
    <t>Je kritérium B splněno?</t>
  </si>
  <si>
    <t>C - kritérium posuzování úpadku/insolvence</t>
  </si>
  <si>
    <t>Insolvenční rejstřík</t>
  </si>
  <si>
    <t>žadatel</t>
  </si>
  <si>
    <t>Je kritérium C splněno?</t>
  </si>
  <si>
    <t>D - kritérium podpora na záchranu nebo restrukturalizaci</t>
  </si>
  <si>
    <t>Obdržel žadatel podporu na záchranu a zatím nesplatil půjčku nebo neukončil záruku?</t>
  </si>
  <si>
    <t>Obdržel žadatel podporu na restrukturalizaci a stále se na něj uplatňuje plán restrukturalizace?</t>
  </si>
  <si>
    <t>Je kritérium D splněno?</t>
  </si>
  <si>
    <t>E - kritérium plnění míry zadlužení a ukazatele úrokového krytí</t>
  </si>
  <si>
    <t>E1 - míra zadluženosti (poměr závazků k vlastnímu kapitálu)</t>
  </si>
  <si>
    <t>Č. pol.</t>
  </si>
  <si>
    <t xml:space="preserve"> v tis. Kč</t>
  </si>
  <si>
    <t>Závazky</t>
  </si>
  <si>
    <t>B.03 Zboží</t>
  </si>
  <si>
    <t>Míra zadluženosti</t>
  </si>
  <si>
    <t>E2 - ukazatel úrokového krytí (poměr EBITDA/nákladové úroky)</t>
  </si>
  <si>
    <t>Odpisy</t>
  </si>
  <si>
    <t>Nákladové úroky</t>
  </si>
  <si>
    <t>doplňující údaj</t>
  </si>
  <si>
    <t>Výsledek hospodaření před zdaněním</t>
  </si>
  <si>
    <t>B.99 Rozdíl majetku a závazků</t>
  </si>
  <si>
    <t>Ukazatel úrokového krytí</t>
  </si>
  <si>
    <t>Je ukazatel úrokového krytí &lt; 1,0?</t>
  </si>
  <si>
    <t>Je kritérium E splněno?</t>
  </si>
  <si>
    <t>Je žadatel o podporu podnikem v obtížích (je splněno některé z relevantních kritérií B až E)?</t>
  </si>
  <si>
    <t>PODNIKATEL</t>
  </si>
  <si>
    <t>Název žadatele</t>
  </si>
  <si>
    <t>IČO</t>
  </si>
  <si>
    <t>A - kritérium stavu vlastního kapitálu příjemci s ručením omezeným (dle 500/2002)</t>
  </si>
  <si>
    <t>Rozvaha - pasiva celkem</t>
  </si>
  <si>
    <t>A. Vlastní kapitál</t>
  </si>
  <si>
    <t>Základní kapitál</t>
  </si>
  <si>
    <t>Ážio</t>
  </si>
  <si>
    <t>Je kritérium A splněno?</t>
  </si>
  <si>
    <t>B - kritérium stavu vlastního kapitálu - společníci ručí za závazky (dle 500/2002)</t>
  </si>
  <si>
    <t>Výsledek hospodaření minulých let</t>
  </si>
  <si>
    <t>A.IV Výsledek hospodaření z minulých let (+/-)</t>
  </si>
  <si>
    <t>A.V. Výsledek hospodaření běžného účetního období (+/-)</t>
  </si>
  <si>
    <t>B. Rezervy + C. Závazky</t>
  </si>
  <si>
    <t>Výkaz zisků a ztráty</t>
  </si>
  <si>
    <t>E.1.1 Úprava hodnot dlouhodobého nehmotného a hmotného majetku - trvalé</t>
  </si>
  <si>
    <t>J. Nákladové úroky a podobné náklady</t>
  </si>
  <si>
    <t>** Výsledek hospodaření před zdaněním (+/-)</t>
  </si>
  <si>
    <t>Je žadatel o podporu podnikem v obtížích (je splněno některé z relevantních kritérií A až E)?</t>
  </si>
  <si>
    <t>NEPODNIKATEL</t>
  </si>
  <si>
    <t>A - kritérium stavu vlastního kapitálu - společníci neručí za závazky (dle vyhlášky č. 504/2002 Sb.)</t>
  </si>
  <si>
    <t>Rozhovaha - Pasiva</t>
  </si>
  <si>
    <t>A. Vlastní zdroje celkem</t>
  </si>
  <si>
    <t>R</t>
  </si>
  <si>
    <t>*</t>
  </si>
  <si>
    <t>* nevytváří-li žadatel základní kapitál a ážio, ponechá se nevyplněné</t>
  </si>
  <si>
    <t>B - kritérium stavu vlastního kapitálu - společníci ručí za závazky (dle vyhlášky č. 504/2002 Sb.)</t>
  </si>
  <si>
    <t>Vlastní kapitál (vlastní zdroje)</t>
  </si>
  <si>
    <t>Výsledek hospodaření celkem</t>
  </si>
  <si>
    <t>A.II Výsledek hospodaření celkem</t>
  </si>
  <si>
    <t>Bylo zahájeno vůči příjemci kolektivní úpadkové řízení?**</t>
  </si>
  <si>
    <t>** je-li úpadkové řízení vyloučeno ze zákona - vyberte variantu "Ne"</t>
  </si>
  <si>
    <t>Splňuje žadatel kritéria pro zahájení kolektivního úpadkového řízení?**</t>
  </si>
  <si>
    <t>B. Cizí zdroje celkem</t>
  </si>
  <si>
    <t>A.VI.23 Odpisy dlouhodobého majetku</t>
  </si>
  <si>
    <t>A.V.18 Nákladové úroky</t>
  </si>
  <si>
    <t>C. Výsledek hospodaření před zdaněním</t>
  </si>
  <si>
    <t>VEŘEJNÝ SUBJEKT (410)</t>
  </si>
  <si>
    <t>A - kritérium stavu vlastního kapitálu - společníci neručí za závazky (dle vyhlášky č. 410/2009 Sb.)</t>
  </si>
  <si>
    <t>Rozvaha - Pasiva celkem</t>
  </si>
  <si>
    <t>C. Vlastní kapitál</t>
  </si>
  <si>
    <t>B - kritérium stavu vlastního kapitálu - společníci ručí za závazky (dle vyhlášky č. 410/2009 Sb.)</t>
  </si>
  <si>
    <t>C.III Výsledek hospodaření</t>
  </si>
  <si>
    <t>D. Cizí zdroje</t>
  </si>
  <si>
    <t>A.I.28 Odpisy dlouhodobého majetku</t>
  </si>
  <si>
    <t>A.II.2 Úroky</t>
  </si>
  <si>
    <t>C.1 Výsledek hospodaření před zdaněním</t>
  </si>
  <si>
    <t>FYZICKÁ OSOBA NEPODNIKAJÍCÍ</t>
  </si>
  <si>
    <t>Rodné číslo</t>
  </si>
  <si>
    <t>Kód právní formy</t>
  </si>
  <si>
    <t xml:space="preserve">Vyhláška/zákon  </t>
  </si>
  <si>
    <t>Právní formy, které jsou vždy velký podnik</t>
  </si>
  <si>
    <t>121</t>
  </si>
  <si>
    <t>Akciová společnost</t>
  </si>
  <si>
    <t xml:space="preserve">č. 500/2002 Sb. </t>
  </si>
  <si>
    <t>721</t>
  </si>
  <si>
    <t>Církve a náboženské společnosti</t>
  </si>
  <si>
    <t xml:space="preserve">č. 504/2002 Sb. </t>
  </si>
  <si>
    <t>Dobrovolný svazek obcí</t>
  </si>
  <si>
    <t>313</t>
  </si>
  <si>
    <t>Česká národní banka</t>
  </si>
  <si>
    <t>Kraj</t>
  </si>
  <si>
    <t>362</t>
  </si>
  <si>
    <t>Česká tisková kancelář</t>
  </si>
  <si>
    <t>Městská část hlavního města Prahy</t>
  </si>
  <si>
    <t>771</t>
  </si>
  <si>
    <t>č. 410/2009 Sb.</t>
  </si>
  <si>
    <t>Obec</t>
  </si>
  <si>
    <t>205</t>
  </si>
  <si>
    <t>Družstvo</t>
  </si>
  <si>
    <t>č. 500/2002 Sb.</t>
  </si>
  <si>
    <t>Organizační složka státu</t>
  </si>
  <si>
    <t>722</t>
  </si>
  <si>
    <t>Evidované církevní právnické osoby</t>
  </si>
  <si>
    <t>Příspěvková organizace zřízená územním samosprávným celkem</t>
  </si>
  <si>
    <t>933</t>
  </si>
  <si>
    <t>Evropská družstevní společnost</t>
  </si>
  <si>
    <t>Státní fond ze zákona</t>
  </si>
  <si>
    <t>932</t>
  </si>
  <si>
    <t>Evropská společnost</t>
  </si>
  <si>
    <t>Státní fond ze zákona nezapisující se do obchodního rejstříku</t>
  </si>
  <si>
    <t>931</t>
  </si>
  <si>
    <t>Evropské hospodářské zájmové sdružení</t>
  </si>
  <si>
    <t>Státní příspěvková organizace ostatní</t>
  </si>
  <si>
    <t>941</t>
  </si>
  <si>
    <t>Evropské seskupení pro územní spolupráci</t>
  </si>
  <si>
    <t>Státní příspěvková organizace ze zákona</t>
  </si>
  <si>
    <t>991</t>
  </si>
  <si>
    <t>Fyzická osoba nepodnikající</t>
  </si>
  <si>
    <t>č. 586/1992 Sb.</t>
  </si>
  <si>
    <t>100</t>
  </si>
  <si>
    <t>Fyzická osoba podnikající</t>
  </si>
  <si>
    <t>Právní formy s omezeným ručením</t>
  </si>
  <si>
    <t>992</t>
  </si>
  <si>
    <t>Fyzická osoba podnikající bez IČ</t>
  </si>
  <si>
    <t>Společnost s ručením omezeným</t>
  </si>
  <si>
    <t>152</t>
  </si>
  <si>
    <t>Garanční fond obchodníků s cennými papíry</t>
  </si>
  <si>
    <t>761</t>
  </si>
  <si>
    <t>Honební společenstvo</t>
  </si>
  <si>
    <t>Státní podnik</t>
  </si>
  <si>
    <t>151</t>
  </si>
  <si>
    <t>Komoditní burza</t>
  </si>
  <si>
    <t>Právní formy s plným ručením</t>
  </si>
  <si>
    <t>Veřejná obchodní společnost</t>
  </si>
  <si>
    <t>745</t>
  </si>
  <si>
    <t>Komora (hospodářská, agrární)</t>
  </si>
  <si>
    <t>Společnost komanditní</t>
  </si>
  <si>
    <t>804</t>
  </si>
  <si>
    <t>811</t>
  </si>
  <si>
    <t>Ano/ Ne</t>
  </si>
  <si>
    <t>921</t>
  </si>
  <si>
    <t>Mezinárodní nevládní organizace</t>
  </si>
  <si>
    <t>907</t>
  </si>
  <si>
    <t>Mezinárodní odborová organizace</t>
  </si>
  <si>
    <t>908</t>
  </si>
  <si>
    <t>Mezinárodní organizace zaměstnavatelů</t>
  </si>
  <si>
    <t>117</t>
  </si>
  <si>
    <t>Nadace</t>
  </si>
  <si>
    <t>118</t>
  </si>
  <si>
    <t>Nadační fond</t>
  </si>
  <si>
    <t>X</t>
  </si>
  <si>
    <t>302</t>
  </si>
  <si>
    <t>Národní podnik</t>
  </si>
  <si>
    <t>801</t>
  </si>
  <si>
    <t>141</t>
  </si>
  <si>
    <t>Obecně prospěšná společnost</t>
  </si>
  <si>
    <t>707</t>
  </si>
  <si>
    <t>Odborová organizace</t>
  </si>
  <si>
    <t>703</t>
  </si>
  <si>
    <t>Odborová organizace a organizace zaměstnavatelů</t>
  </si>
  <si>
    <t>501</t>
  </si>
  <si>
    <t>Odštěpný závod</t>
  </si>
  <si>
    <t>425</t>
  </si>
  <si>
    <t>Odštěpný závod zahraniční fyzické osoby</t>
  </si>
  <si>
    <t>421</t>
  </si>
  <si>
    <t>Odštěpný závod zahraniční právnické osoby</t>
  </si>
  <si>
    <t>708</t>
  </si>
  <si>
    <t>Organizace zaměstnavatelů</t>
  </si>
  <si>
    <t>922</t>
  </si>
  <si>
    <t>Organizační jednotka mezinárodní nevládní organizace</t>
  </si>
  <si>
    <t>734</t>
  </si>
  <si>
    <t>Organizační jednotka zvláštní organizace pro zastoupení českých zájmů v mezinárodních nevládních organizacích</t>
  </si>
  <si>
    <t>325</t>
  </si>
  <si>
    <t>423</t>
  </si>
  <si>
    <t>Organizační složka zahraniční nadace</t>
  </si>
  <si>
    <t>422</t>
  </si>
  <si>
    <t>Organizační složka zahraničního nadačního fondu</t>
  </si>
  <si>
    <t>937</t>
  </si>
  <si>
    <t>Pobočná mezinárodní odborová organizace</t>
  </si>
  <si>
    <t>938</t>
  </si>
  <si>
    <t>Pobočná mezinárodní organizace zaměstnavatelů</t>
  </si>
  <si>
    <t>733</t>
  </si>
  <si>
    <t>Pobočná odborová organizace a organizace zaměstnavatelů</t>
  </si>
  <si>
    <t>736</t>
  </si>
  <si>
    <t>Pobočný spolek</t>
  </si>
  <si>
    <t>č. 325/2015 Sb.</t>
  </si>
  <si>
    <t>711</t>
  </si>
  <si>
    <t>Politická strana, politické hnutí</t>
  </si>
  <si>
    <t>331</t>
  </si>
  <si>
    <t>353</t>
  </si>
  <si>
    <t>Rada pro veřejný dohled nad auditem</t>
  </si>
  <si>
    <t>805</t>
  </si>
  <si>
    <t>Regionální rada regionu soudržnosti</t>
  </si>
  <si>
    <t>741</t>
  </si>
  <si>
    <t>Samosprávná stavovská organizace (profesní komora)</t>
  </si>
  <si>
    <t>521</t>
  </si>
  <si>
    <t>Samostatná drobná provozovna (obecního úřadu)</t>
  </si>
  <si>
    <t>145</t>
  </si>
  <si>
    <t>Společenství vlastníků jednotek</t>
  </si>
  <si>
    <t>113</t>
  </si>
  <si>
    <t>112</t>
  </si>
  <si>
    <t>706</t>
  </si>
  <si>
    <t>Spolek</t>
  </si>
  <si>
    <t>352</t>
  </si>
  <si>
    <t>Správa železniční dopravní cesty, státní organizace</t>
  </si>
  <si>
    <t>326</t>
  </si>
  <si>
    <t>Stálý rozhodčí soud</t>
  </si>
  <si>
    <t>381</t>
  </si>
  <si>
    <t>382</t>
  </si>
  <si>
    <t>301</t>
  </si>
  <si>
    <t>333</t>
  </si>
  <si>
    <t>332</t>
  </si>
  <si>
    <t>723</t>
  </si>
  <si>
    <t>Svazy církví a náboženských společností</t>
  </si>
  <si>
    <t>641</t>
  </si>
  <si>
    <t>Školská právnická osoba</t>
  </si>
  <si>
    <t>161</t>
  </si>
  <si>
    <t>Ústav</t>
  </si>
  <si>
    <t>111</t>
  </si>
  <si>
    <t>661</t>
  </si>
  <si>
    <t>Veřejná výzkumná instituce</t>
  </si>
  <si>
    <t>361</t>
  </si>
  <si>
    <t>Veřejnoprávní instituce</t>
  </si>
  <si>
    <t>392</t>
  </si>
  <si>
    <t>Všeobecná zdravotní pojišťovna</t>
  </si>
  <si>
    <t>601</t>
  </si>
  <si>
    <t>Vysoká škola (veřejná, státní)</t>
  </si>
  <si>
    <t>424</t>
  </si>
  <si>
    <t>Zahraniční fyzická osoba</t>
  </si>
  <si>
    <t>936</t>
  </si>
  <si>
    <t>Zahraniční pobočný spolek</t>
  </si>
  <si>
    <t>906</t>
  </si>
  <si>
    <t>Zahraniční spolek</t>
  </si>
  <si>
    <t>993</t>
  </si>
  <si>
    <t>Zahraniční subjekt</t>
  </si>
  <si>
    <t>751</t>
  </si>
  <si>
    <t>Zájmové sdružení právnických osob</t>
  </si>
  <si>
    <t>391</t>
  </si>
  <si>
    <t>Zdravotní pojišťovna (mimo VZP)</t>
  </si>
  <si>
    <t>704</t>
  </si>
  <si>
    <t>Zvláštní organizace pro zastoupení českých zájmů v mezinárodních nevládních organizacích</t>
  </si>
  <si>
    <t>Použité podbarvení buněk</t>
  </si>
  <si>
    <t>buňka plněná na základě odkazu</t>
  </si>
  <si>
    <t>buňka k vyplnění</t>
  </si>
  <si>
    <t>buňka plněná na základě vzorce</t>
  </si>
  <si>
    <t xml:space="preserve">buňka nebude vyplňována. </t>
  </si>
  <si>
    <t>SKUPINA PODNIKŮ</t>
  </si>
  <si>
    <t xml:space="preserve">Rozvahový den, ke kterému byla sestavena poslední schválená konsolidovaná účetní závěrka (dd.mm.rrrr) </t>
  </si>
  <si>
    <t>Je skupina jako celek malý nebo střední podnik (MSP)?</t>
  </si>
  <si>
    <t>Existují všechny podniky ve skupině méně než 3 roky (resp. méně než  7 let pro účely způsobilosti pro rizikové financování)?</t>
  </si>
  <si>
    <t>Jsou ve skupině podniky, které podléhají kritériu A (tj. podnik má základní kapitál nebo minimální kapitálový požadavek a společníci mají omezené ručení)?</t>
  </si>
  <si>
    <t xml:space="preserve">Jsou ve skupině podniky, které podléhají kritériu B (tj. některý ze společníků plně ručí za závazky a podnik má minimální kapitálový požadavek)?	</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</si>
  <si>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</si>
  <si>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A - kritérium stavu vlastního kapitálu - příjemci s ručením omezeným</t>
  </si>
  <si>
    <t>B - kritérium stavu vlastního kapitálu - společníci ručí za závazky</t>
  </si>
  <si>
    <t>Rozvaha/Přehled o majetku a závazcích</t>
  </si>
  <si>
    <t>Je poměr dluhu k vlastnímu kapitálu vyšší než 7,5?</t>
  </si>
  <si>
    <t>Výkaz zisků a ztrát/Přehled o příjmech a výdajích</t>
  </si>
  <si>
    <t>III.A</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</si>
  <si>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</si>
  <si>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t>Rok</t>
  </si>
  <si>
    <t>Rozvaha / Přehled o majetku a závazcích</t>
  </si>
  <si>
    <t>VZaZ / Přehled o příjmech a výdajích</t>
  </si>
  <si>
    <t>Právní forma</t>
  </si>
  <si>
    <t>Výsledek hosp. minulých let</t>
  </si>
  <si>
    <t>Výsledek hosp. běž.úč. období</t>
  </si>
  <si>
    <t>Výsledek hosp. před zdaněním</t>
  </si>
  <si>
    <t>viz. tabulka Výběr formy</t>
  </si>
  <si>
    <t>není relevantní</t>
  </si>
  <si>
    <t>Podnik 1</t>
  </si>
  <si>
    <t>Podnik 2</t>
  </si>
  <si>
    <t>Podnik 3</t>
  </si>
  <si>
    <t>Podnik 4</t>
  </si>
  <si>
    <t>Podnik 5</t>
  </si>
  <si>
    <t>Podnik 6</t>
  </si>
  <si>
    <t>Podnik 7</t>
  </si>
  <si>
    <t>Podnik 8</t>
  </si>
  <si>
    <t>Podnik 9</t>
  </si>
  <si>
    <t>Podnik 10</t>
  </si>
  <si>
    <t>III.B</t>
  </si>
  <si>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</si>
  <si>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III.C</t>
  </si>
  <si>
    <r>
      <t xml:space="preserve">Podniky </t>
    </r>
    <r>
      <rPr>
        <b/>
        <sz val="18"/>
        <rFont val="Arial"/>
        <family val="2"/>
      </rPr>
      <t>nepodléhající kritériím A/B</t>
    </r>
    <r>
      <rPr>
        <sz val="11"/>
        <rFont val="Arial"/>
        <family val="2"/>
      </rPr>
      <t xml:space="preserve"> - podniky nemají základní kapitál nebo minimální kapitálový požadavek</t>
    </r>
  </si>
  <si>
    <t>Je poměr dluhu k vlastnímu kapitálu vyšší než 7,5, nebo je vlastní kapitál nulový nebo záporný?</t>
  </si>
  <si>
    <t>121 - Akciová společnost</t>
  </si>
  <si>
    <t>Nezávislý podnik</t>
  </si>
  <si>
    <t>nebo</t>
  </si>
  <si>
    <t xml:space="preserve">a zároveň </t>
  </si>
  <si>
    <t>Verze 7</t>
  </si>
  <si>
    <t>Bylo zahájeno vůči příjemci kolektivní úpadkové řízení? **</t>
  </si>
  <si>
    <t>Splňuje žadatel kritéria pro zahájení kolektivního úpadkového řízení? **</t>
  </si>
  <si>
    <t>Bylo zahájeno vůči žadateli kolektivní úpadkové řízení? **</t>
  </si>
  <si>
    <t>A.I Základní kapitál *</t>
  </si>
  <si>
    <t>A.II.1 Ážio *</t>
  </si>
  <si>
    <r>
      <t xml:space="preserve">Rozsah skupiny je rozšířen současně na </t>
    </r>
    <r>
      <rPr>
        <u/>
        <sz val="11"/>
        <color theme="1"/>
        <rFont val="Arial"/>
        <family val="2"/>
        <charset val="238"/>
      </rPr>
      <t>reálné ovládací vztahy mezi subjekty skupiny</t>
    </r>
    <r>
      <rPr>
        <sz val="11"/>
        <color theme="1"/>
        <rFont val="Arial"/>
        <family val="2"/>
        <charset val="238"/>
      </rPr>
      <t>. 
Pokud mezi subjekty ovládací vztah neexistuje a zároveň byl subjekt (žadatel) vyhodnocen na listu 1b jako nezávislý podnik, subjekt vyplní pole hodnotou „NE“.V tomto případě se nevyplňuje list 3a Skupina podniků. 
Informace ke skupině podniků jsou uvedeny v dokumentu Podklady pro vyhodnocení žadatele z pohledu podniku v obtížích, kapitola 2.5.</t>
    </r>
  </si>
  <si>
    <t>ZS č. 38</t>
  </si>
  <si>
    <t>Nejdříve prosím vyplňte na tomto listu buňky s majetkovými podíly veřejných subjektů (P52, P63, P74) a podle výsledku vyhodnocení 
dále záložku 1c Příloha_kategorie podniku pro příslušné období.</t>
  </si>
  <si>
    <t>Pokud je celkový podíl uvedený v řádku 52 roven nebo překročí hodnotu 25 %, nespadá žadatel podle definice do kategorie malých a středních podniků a automaticky je v daném roce vyhodnocen jako podnik velký. Žadatel nevyplňuje pro stejné období údaje na listu 1c Příloha_kategorie podniku</t>
  </si>
  <si>
    <t>Pokud je celkový podíl uvedený v řádku 63 roven nebo překročí hodnotu 25 %, nespadá žadatel podle definice do kategorie malých a středních podniků a automaticky je v daném roce vyhodnocen jako podnik velký. Žadatel nevyplňuje pro stejné období údaje na listu 1c Příloha_kategorie podniku</t>
  </si>
  <si>
    <t>Pokud je celkový podíl uvedený v řádku 74 roven nebo překročí hodnotu 25 %, nespadá žadatel podle definice do kategorie malých a středních podniků a automaticky je v daném roce vyhodnocen jako podnik velký. Žadatel nevyplňuje pro stejné období údaje na listu 1c Příloha_kategorie podniku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</si>
</sst>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_K_č"/>
    <numFmt numFmtId="165" formatCode="0.000000000000000"/>
    <numFmt numFmtId="166" formatCode="_-* #,##0_-;\-* #,##0_-;_-* &quot;-&quot;??_-;_-@_-"/>
    <numFmt numFmtId="167" formatCode="_-* #,##0\ _K_č_-;\-* #,##0\ _K_č_-;_-* &quot;-&quot;??\ _K_č_-;_-@_-"/>
  </numFmts>
  <fonts count="87"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
      <b/>
      <sz val="10"/>
      <color theme="1"/>
      <name val="Arial"/>
      <family val="2"/>
      <charset val="238"/>
    </font>
    <font>
      <i/>
      <sz val="9"/>
      <color theme="1"/>
      <name val="Arial"/>
      <family val="2"/>
      <charset val="238"/>
    </font>
    <font>
      <b/>
      <sz val="10"/>
      <color rgb="FF000000"/>
      <name val="Arial"/>
      <family val="2"/>
      <charset val="238"/>
    </font>
    <font>
      <i/>
      <sz val="10"/>
      <color theme="1"/>
      <name val="Arial"/>
      <family val="2"/>
      <charset val="238"/>
    </font>
    <font>
      <b/>
      <sz val="16"/>
      <color theme="1"/>
      <name val="Arial"/>
      <family val="2"/>
      <charset val="238"/>
    </font>
    <font>
      <b/>
      <strike/>
      <sz val="11"/>
      <color rgb="FFFF0000"/>
      <name val="Arial"/>
      <family val="2"/>
      <charset val="238"/>
    </font>
    <font>
      <b/>
      <sz val="12"/>
      <name val="Arial"/>
      <family val="2"/>
      <charset val="238"/>
    </font>
    <font>
      <sz val="9"/>
      <color theme="1"/>
      <name val="Arial"/>
      <family val="2"/>
      <charset val="238"/>
    </font>
    <font>
      <sz val="9"/>
      <name val="Arial"/>
      <family val="2"/>
      <charset val="238"/>
    </font>
    <font>
      <b/>
      <sz val="12"/>
      <color theme="1"/>
      <name val="Arial"/>
      <family val="2"/>
      <charset val="238"/>
    </font>
    <font>
      <u/>
      <sz val="10"/>
      <name val="Arial"/>
      <family val="2"/>
      <charset val="238"/>
    </font>
    <font>
      <sz val="10"/>
      <color rgb="FF000000"/>
      <name val="Arial"/>
      <family val="2"/>
      <charset val="238"/>
    </font>
    <font>
      <b/>
      <u/>
      <sz val="10"/>
      <name val="Arial"/>
      <family val="2"/>
      <charset val="238"/>
    </font>
    <font>
      <u/>
      <sz val="10"/>
      <color rgb="FF000000"/>
      <name val="Arial"/>
      <family val="2"/>
      <charset val="238"/>
    </font>
    <font>
      <u/>
      <sz val="10"/>
      <color theme="1"/>
      <name val="Arial"/>
      <family val="2"/>
      <charset val="238"/>
    </font>
    <font>
      <b/>
      <sz val="14"/>
      <name val="Arial"/>
      <family val="2"/>
      <charset val="238"/>
    </font>
    <font>
      <b/>
      <sz val="26"/>
      <color rgb="FF2F5496"/>
      <name val="Arial"/>
      <family val="2"/>
      <charset val="238"/>
    </font>
    <font>
      <sz val="11"/>
      <color theme="1"/>
      <name val="Calibri"/>
      <family val="2"/>
    </font>
    <font>
      <b/>
      <sz val="24"/>
      <color rgb="FF2F5496"/>
      <name val="Arial"/>
      <family val="2"/>
      <charset val="238"/>
    </font>
    <font>
      <b/>
      <sz val="22"/>
      <color rgb="FF2F5496"/>
      <name val="Arial"/>
      <family val="2"/>
      <charset val="238"/>
    </font>
    <font>
      <sz val="22"/>
      <color rgb="FF000000"/>
      <name val="Calibri"/>
      <family val="2"/>
    </font>
    <font>
      <b/>
      <sz val="30"/>
      <color rgb="FF2F5496"/>
      <name val="Arial"/>
      <family val="2"/>
      <charset val="238"/>
    </font>
    <font>
      <sz val="18"/>
      <name val="Arial"/>
      <family val="2"/>
      <charset val="238"/>
    </font>
    <font>
      <b/>
      <sz val="24"/>
      <color theme="1" tint="0.499984740745262"/>
      <name val="Arial"/>
      <family val="2"/>
      <charset val="238"/>
    </font>
    <font>
      <sz val="16"/>
      <color rgb="FF2F5496"/>
      <name val="Arial"/>
      <family val="2"/>
      <charset val="238"/>
    </font>
    <font>
      <u/>
      <sz val="10"/>
      <color theme="10"/>
      <name val="Arial"/>
      <family val="2"/>
      <charset val="238"/>
    </font>
    <font>
      <sz val="9"/>
      <color indexed="81"/>
      <name val="Tahoma"/>
      <family val="2"/>
      <charset val="238"/>
    </font>
    <font>
      <b/>
      <sz val="9"/>
      <color indexed="81"/>
      <name val="Tahoma"/>
      <family val="2"/>
      <charset val="238"/>
    </font>
    <font>
      <sz val="10"/>
      <color rgb="FFFF0000"/>
      <name val="Arial"/>
      <family val="2"/>
      <charset val="238"/>
    </font>
    <font>
      <b/>
      <sz val="14"/>
      <color rgb="FFFF0000"/>
      <name val="Arial"/>
      <family val="2"/>
      <charset val="238"/>
    </font>
    <font>
      <sz val="10"/>
      <color theme="0"/>
      <name val="Arial"/>
      <family val="2"/>
      <charset val="238"/>
    </font>
    <font>
      <sz val="12"/>
      <color theme="0"/>
      <name val="Arial"/>
      <family val="2"/>
      <charset val="238"/>
    </font>
    <font>
      <sz val="14"/>
      <color theme="1"/>
      <name val="Arial"/>
      <family val="2"/>
      <charset val="238"/>
    </font>
    <font>
      <sz val="18"/>
      <color theme="1"/>
      <name val="Arial"/>
      <family val="2"/>
      <charset val="238"/>
    </font>
    <font>
      <b/>
      <sz val="14"/>
      <color theme="4"/>
      <name val="Arial"/>
      <family val="2"/>
      <charset val="238"/>
    </font>
    <font>
      <b/>
      <sz val="16"/>
      <color theme="4"/>
      <name val="Arial"/>
      <family val="2"/>
      <charset val="238"/>
    </font>
    <font>
      <sz val="12"/>
      <color theme="1"/>
      <name val="Calibri"/>
      <family val="2"/>
      <charset val="238"/>
      <scheme val="minor"/>
    </font>
    <font>
      <b/>
      <sz val="12"/>
      <color theme="1"/>
      <name val="Calibri"/>
      <family val="2"/>
      <charset val="238"/>
      <scheme val="minor"/>
    </font>
    <font>
      <strike/>
      <sz val="10"/>
      <color rgb="FFFF0000"/>
      <name val="Arial"/>
      <family val="2"/>
      <charset val="238"/>
    </font>
    <font>
      <i/>
      <sz val="10"/>
      <color rgb="FFFF0000"/>
      <name val="Arial"/>
      <family val="2"/>
      <charset val="238"/>
    </font>
    <font>
      <b/>
      <sz val="18"/>
      <color rgb="FF92D050"/>
      <name val="Arial"/>
      <family val="2"/>
      <charset val="238"/>
    </font>
    <font>
      <b/>
      <sz val="18"/>
      <color rgb="FFFF0000"/>
      <name val="Arial"/>
      <family val="2"/>
      <charset val="238"/>
    </font>
    <font>
      <sz val="18"/>
      <color rgb="FFFF0000"/>
      <name val="Arial"/>
      <family val="2"/>
      <charset val="238"/>
    </font>
    <font>
      <sz val="9"/>
      <color theme="1"/>
      <name val="Calibri"/>
      <family val="2"/>
    </font>
    <font>
      <sz val="9"/>
      <color theme="1"/>
      <name val="Calibri"/>
      <family val="2"/>
      <scheme val="minor"/>
    </font>
    <font>
      <b/>
      <sz val="10"/>
      <color rgb="FFFF0000"/>
      <name val="Arial"/>
      <family val="2"/>
      <charset val="238"/>
    </font>
    <font>
      <u/>
      <sz val="9"/>
      <color theme="1"/>
      <name val="Arial"/>
      <family val="2"/>
      <charset val="238"/>
    </font>
    <font>
      <u/>
      <sz val="11"/>
      <color theme="1"/>
      <name val="Arial"/>
      <family val="2"/>
      <charset val="238"/>
    </font>
  </fonts>
  <fills count="24">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BC2E6"/>
        <bgColor indexed="64"/>
      </patternFill>
    </fill>
    <fill>
      <patternFill patternType="solid">
        <fgColor theme="4" tint="0.59999389629810485"/>
        <bgColor indexed="64"/>
      </patternFill>
    </fill>
    <fill>
      <patternFill patternType="solid">
        <fgColor rgb="FFFFF8E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s>
  <cellStyleXfs count="13">
    <xf numFmtId="0" fontId="0" fillId="0" borderId="0"/>
    <xf numFmtId="0" fontId="14" fillId="0" borderId="0" applyNumberFormat="0" applyFill="0" applyBorder="0" applyAlignment="0" applyProtection="0"/>
    <xf numFmtId="0" fontId="15" fillId="0" borderId="0"/>
    <xf numFmtId="0" fontId="16" fillId="0" borderId="0"/>
    <xf numFmtId="0" fontId="17" fillId="0" borderId="0"/>
    <xf numFmtId="0" fontId="12" fillId="0" borderId="0"/>
    <xf numFmtId="9" fontId="12" fillId="0" borderId="0" applyFont="0" applyFill="0" applyBorder="0" applyAlignment="0" applyProtection="0"/>
    <xf numFmtId="0" fontId="11" fillId="0" borderId="0"/>
    <xf numFmtId="0" fontId="11" fillId="0" borderId="0"/>
    <xf numFmtId="0" fontId="10" fillId="0" borderId="0"/>
    <xf numFmtId="0" fontId="7" fillId="0" borderId="0"/>
    <xf numFmtId="43" fontId="75" fillId="0" borderId="0" applyFont="0" applyFill="0" applyBorder="0" applyAlignment="0" applyProtection="0"/>
    <xf numFmtId="9" fontId="75" fillId="0" borderId="0" applyFont="0" applyFill="0" applyBorder="0" applyAlignment="0" applyProtection="0"/>
  </cellStyleXfs>
  <cellXfs count="694">
    <xf numFmtId="0" fontId="0" fillId="0" borderId="0" xfId="0"/>
    <xf numFmtId="0" fontId="19" fillId="0" borderId="0" xfId="0" applyFont="1" applyAlignment="1">
      <alignment horizontal="center" vertical="center"/>
    </xf>
    <xf numFmtId="0" fontId="19"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horizontal="center" vertical="center"/>
    </xf>
    <xf numFmtId="0" fontId="20" fillId="0" borderId="0" xfId="0" applyFont="1" applyAlignment="1">
      <alignment horizontal="center" vertical="center"/>
    </xf>
    <xf numFmtId="14" fontId="20" fillId="0" borderId="0" xfId="0" applyNumberFormat="1" applyFont="1" applyAlignment="1">
      <alignment horizontal="center" vertical="center"/>
    </xf>
    <xf numFmtId="0" fontId="19" fillId="0" borderId="0" xfId="0" applyFont="1" applyAlignment="1">
      <alignment horizontal="center" vertical="center" wrapText="1"/>
    </xf>
    <xf numFmtId="14" fontId="20" fillId="0" borderId="0" xfId="0" applyNumberFormat="1" applyFont="1" applyAlignment="1">
      <alignment vertical="center"/>
    </xf>
    <xf numFmtId="0" fontId="21" fillId="0" borderId="0" xfId="0" applyFont="1" applyAlignment="1">
      <alignment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20" fillId="0" borderId="0" xfId="0" applyFont="1" applyAlignment="1">
      <alignment horizontal="center" vertical="center" wrapText="1"/>
    </xf>
    <xf numFmtId="2" fontId="19" fillId="4" borderId="1" xfId="0" applyNumberFormat="1" applyFont="1" applyFill="1" applyBorder="1" applyAlignment="1">
      <alignment horizontal="center" vertical="center"/>
    </xf>
    <xf numFmtId="0" fontId="21" fillId="0" borderId="4" xfId="0" applyFont="1" applyBorder="1" applyAlignment="1">
      <alignment horizontal="center" vertical="center"/>
    </xf>
    <xf numFmtId="3" fontId="19" fillId="0" borderId="1" xfId="0" applyNumberFormat="1" applyFont="1" applyBorder="1" applyAlignment="1" applyProtection="1">
      <alignment horizontal="right" vertical="center"/>
      <protection locked="0"/>
    </xf>
    <xf numFmtId="0" fontId="19" fillId="0" borderId="1" xfId="0" applyFont="1" applyBorder="1" applyAlignment="1">
      <alignment horizontal="center" vertical="center" wrapText="1"/>
    </xf>
    <xf numFmtId="0" fontId="19" fillId="0" borderId="1" xfId="0" quotePrefix="1" applyFont="1" applyBorder="1" applyAlignment="1">
      <alignment horizontal="center" vertical="center" wrapText="1"/>
    </xf>
    <xf numFmtId="0" fontId="18" fillId="0" borderId="0" xfId="0" applyFont="1" applyAlignment="1">
      <alignment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2" fillId="0" borderId="11" xfId="1"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2" borderId="12" xfId="0" applyFont="1" applyFill="1" applyBorder="1" applyAlignment="1">
      <alignment horizontal="center" vertical="center" wrapText="1"/>
    </xf>
    <xf numFmtId="0" fontId="19" fillId="4" borderId="13" xfId="0" applyFont="1" applyFill="1" applyBorder="1" applyAlignment="1">
      <alignment vertical="center" wrapText="1"/>
    </xf>
    <xf numFmtId="3" fontId="19" fillId="0" borderId="14" xfId="0" applyNumberFormat="1" applyFont="1" applyBorder="1" applyAlignment="1" applyProtection="1">
      <alignment horizontal="right" vertical="center"/>
      <protection locked="0"/>
    </xf>
    <xf numFmtId="0" fontId="19" fillId="0" borderId="17" xfId="0" applyFont="1" applyBorder="1" applyAlignment="1">
      <alignment horizontal="center" vertical="center"/>
    </xf>
    <xf numFmtId="0" fontId="19" fillId="0" borderId="4" xfId="0" applyFont="1" applyBorder="1" applyAlignment="1">
      <alignment horizontal="center" vertical="center"/>
    </xf>
    <xf numFmtId="2" fontId="19" fillId="4" borderId="14" xfId="0" applyNumberFormat="1"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20" fillId="0" borderId="14" xfId="0" applyFont="1" applyBorder="1" applyAlignment="1" applyProtection="1">
      <alignment horizontal="center" vertical="center"/>
      <protection locked="0"/>
    </xf>
    <xf numFmtId="3" fontId="20" fillId="0" borderId="1" xfId="0" applyNumberFormat="1" applyFont="1" applyBorder="1" applyAlignment="1" applyProtection="1">
      <alignment horizontal="right" vertical="center"/>
      <protection locked="0"/>
    </xf>
    <xf numFmtId="3" fontId="20" fillId="0" borderId="14" xfId="0" applyNumberFormat="1" applyFont="1" applyBorder="1" applyAlignment="1" applyProtection="1">
      <alignment horizontal="right" vertical="center"/>
      <protection locked="0"/>
    </xf>
    <xf numFmtId="0" fontId="19" fillId="0" borderId="0" xfId="0" applyFont="1" applyAlignment="1" applyProtection="1">
      <alignment vertical="center"/>
      <protection locked="0"/>
    </xf>
    <xf numFmtId="0" fontId="19" fillId="0" borderId="0" xfId="0" applyFont="1" applyAlignment="1" applyProtection="1">
      <alignment vertical="center" wrapText="1"/>
      <protection locked="0"/>
    </xf>
    <xf numFmtId="0" fontId="20" fillId="4" borderId="13" xfId="0" applyFont="1" applyFill="1" applyBorder="1" applyAlignment="1">
      <alignment vertical="center" wrapText="1"/>
    </xf>
    <xf numFmtId="0" fontId="24" fillId="2" borderId="10"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4" fillId="2" borderId="10" xfId="0" applyFont="1" applyFill="1" applyBorder="1" applyAlignment="1">
      <alignment vertical="center" wrapText="1"/>
    </xf>
    <xf numFmtId="0" fontId="24" fillId="2" borderId="11"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6" fillId="0" borderId="11" xfId="1" applyFont="1" applyBorder="1" applyAlignment="1">
      <alignment horizontal="center" vertical="center" wrapText="1"/>
    </xf>
    <xf numFmtId="0" fontId="26" fillId="0" borderId="12" xfId="1" applyFont="1" applyBorder="1" applyAlignment="1">
      <alignment horizontal="center" vertical="center" wrapText="1"/>
    </xf>
    <xf numFmtId="0" fontId="20" fillId="0" borderId="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4" xfId="0" quotePrefix="1"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17" fillId="0" borderId="1" xfId="0" applyFont="1" applyBorder="1" applyAlignment="1">
      <alignment vertical="center"/>
    </xf>
    <xf numFmtId="0" fontId="27" fillId="0" borderId="1" xfId="0" applyFont="1" applyBorder="1"/>
    <xf numFmtId="0" fontId="13" fillId="0" borderId="0" xfId="0" applyFont="1" applyAlignment="1">
      <alignment horizontal="center"/>
    </xf>
    <xf numFmtId="0" fontId="13" fillId="0" borderId="0" xfId="0" applyFont="1"/>
    <xf numFmtId="0" fontId="17" fillId="0" borderId="1" xfId="0" applyFont="1" applyBorder="1" applyAlignment="1">
      <alignment vertical="center" wrapText="1"/>
    </xf>
    <xf numFmtId="0" fontId="17" fillId="0" borderId="0" xfId="0" applyFont="1" applyAlignment="1">
      <alignment vertical="center"/>
    </xf>
    <xf numFmtId="0" fontId="28" fillId="0" borderId="1" xfId="0" applyFont="1" applyBorder="1" applyAlignment="1">
      <alignment vertical="center"/>
    </xf>
    <xf numFmtId="0" fontId="21" fillId="0" borderId="0" xfId="0" applyFont="1"/>
    <xf numFmtId="0" fontId="17" fillId="0" borderId="0" xfId="0" applyFont="1"/>
    <xf numFmtId="0" fontId="24" fillId="0" borderId="0" xfId="0" applyFont="1"/>
    <xf numFmtId="0" fontId="20" fillId="0" borderId="13" xfId="0" applyFont="1" applyBorder="1" applyAlignment="1">
      <alignment horizontal="center" vertical="center" wrapText="1"/>
    </xf>
    <xf numFmtId="0" fontId="21"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2" fillId="4" borderId="11" xfId="1" applyFont="1" applyFill="1" applyBorder="1" applyAlignment="1">
      <alignment horizontal="center" vertical="center" wrapText="1"/>
    </xf>
    <xf numFmtId="0" fontId="19" fillId="4" borderId="1" xfId="0" quotePrefix="1" applyFont="1" applyFill="1" applyBorder="1" applyAlignment="1">
      <alignment horizontal="center" vertical="center" wrapText="1"/>
    </xf>
    <xf numFmtId="0" fontId="35" fillId="0" borderId="0" xfId="0" applyFont="1"/>
    <xf numFmtId="0" fontId="24" fillId="0" borderId="16" xfId="0" applyFont="1" applyBorder="1" applyAlignment="1">
      <alignment horizontal="center" vertical="center" wrapText="1"/>
    </xf>
    <xf numFmtId="0" fontId="12" fillId="0" borderId="0" xfId="5" applyAlignment="1">
      <alignment horizontal="center" vertical="center" wrapText="1"/>
    </xf>
    <xf numFmtId="10" fontId="12" fillId="20" borderId="14" xfId="5" applyNumberFormat="1" applyFill="1" applyBorder="1" applyAlignment="1" applyProtection="1">
      <alignment vertical="center" wrapText="1"/>
      <protection locked="0"/>
    </xf>
    <xf numFmtId="0" fontId="12" fillId="0" borderId="0" xfId="5" applyAlignment="1">
      <alignment horizontal="left" vertical="top"/>
    </xf>
    <xf numFmtId="0" fontId="12" fillId="0" borderId="0" xfId="5" applyAlignment="1">
      <alignment horizontal="left" vertical="top" wrapText="1"/>
    </xf>
    <xf numFmtId="0" fontId="12" fillId="0" borderId="0" xfId="5" applyAlignment="1">
      <alignment horizontal="center" vertical="top" wrapText="1"/>
    </xf>
    <xf numFmtId="0" fontId="39" fillId="0" borderId="0" xfId="5" applyFont="1" applyAlignment="1">
      <alignment horizontal="left" vertical="top" wrapText="1"/>
    </xf>
    <xf numFmtId="0" fontId="17" fillId="0" borderId="1" xfId="5" applyFont="1" applyBorder="1" applyAlignment="1">
      <alignment horizontal="center" vertical="top" wrapText="1"/>
    </xf>
    <xf numFmtId="0" fontId="17" fillId="0" borderId="1" xfId="5" quotePrefix="1" applyFont="1" applyBorder="1" applyAlignment="1">
      <alignment horizontal="center" vertical="top" wrapText="1"/>
    </xf>
    <xf numFmtId="0" fontId="17" fillId="0" borderId="1" xfId="5" quotePrefix="1" applyFont="1" applyBorder="1" applyAlignment="1">
      <alignment horizontal="left" vertical="top" wrapText="1"/>
    </xf>
    <xf numFmtId="0" fontId="19" fillId="0" borderId="0" xfId="5" applyFont="1" applyAlignment="1">
      <alignment horizontal="center" vertical="top"/>
    </xf>
    <xf numFmtId="0" fontId="21" fillId="0" borderId="0" xfId="5" applyFont="1" applyAlignment="1">
      <alignment horizontal="center" vertical="top" wrapText="1"/>
    </xf>
    <xf numFmtId="0" fontId="21" fillId="17" borderId="1" xfId="5" applyFont="1" applyFill="1" applyBorder="1" applyAlignment="1">
      <alignment horizontal="center" vertical="center" wrapText="1"/>
    </xf>
    <xf numFmtId="0" fontId="24" fillId="17" borderId="1" xfId="5" applyFont="1" applyFill="1" applyBorder="1" applyAlignment="1">
      <alignment horizontal="center" vertical="center" wrapText="1"/>
    </xf>
    <xf numFmtId="0" fontId="56" fillId="0" borderId="0" xfId="0" applyFont="1"/>
    <xf numFmtId="0" fontId="57" fillId="0" borderId="0" xfId="0" applyFont="1" applyAlignment="1">
      <alignment vertical="center" wrapText="1"/>
    </xf>
    <xf numFmtId="0" fontId="58" fillId="0" borderId="0" xfId="0" applyFont="1" applyAlignment="1">
      <alignment vertical="center" wrapText="1"/>
    </xf>
    <xf numFmtId="0" fontId="58" fillId="0" borderId="0" xfId="0" applyFont="1" applyAlignment="1">
      <alignment horizontal="center" vertical="center" wrapText="1"/>
    </xf>
    <xf numFmtId="0" fontId="59" fillId="0" borderId="0" xfId="0" applyFont="1"/>
    <xf numFmtId="0" fontId="60" fillId="0" borderId="0" xfId="0" applyFont="1" applyAlignment="1">
      <alignment horizontal="center" vertical="center" wrapText="1"/>
    </xf>
    <xf numFmtId="0" fontId="62" fillId="0" borderId="0" xfId="0" applyFont="1" applyAlignment="1">
      <alignment horizontal="left" vertical="center"/>
    </xf>
    <xf numFmtId="0" fontId="55" fillId="0" borderId="0" xfId="0" applyFont="1" applyAlignment="1">
      <alignment vertical="center" wrapText="1"/>
    </xf>
    <xf numFmtId="0" fontId="63" fillId="0" borderId="0" xfId="0" applyFont="1" applyAlignment="1">
      <alignment vertical="center"/>
    </xf>
    <xf numFmtId="0" fontId="61" fillId="0" borderId="0" xfId="0" applyFont="1" applyAlignment="1">
      <alignment vertical="center"/>
    </xf>
    <xf numFmtId="0" fontId="57" fillId="0" borderId="0" xfId="0" applyFont="1" applyAlignment="1">
      <alignment vertical="center"/>
    </xf>
    <xf numFmtId="0" fontId="39" fillId="0" borderId="0" xfId="0" applyFont="1" applyAlignment="1">
      <alignment horizontal="center" vertical="center" wrapText="1"/>
    </xf>
    <xf numFmtId="0" fontId="15" fillId="0" borderId="0" xfId="0" applyFont="1" applyAlignment="1">
      <alignment vertical="center" wrapText="1"/>
    </xf>
    <xf numFmtId="0" fontId="0" fillId="0" borderId="0" xfId="0" applyAlignment="1">
      <alignment horizontal="center"/>
    </xf>
    <xf numFmtId="0" fontId="39" fillId="14" borderId="60" xfId="5" applyFont="1" applyFill="1" applyBorder="1" applyAlignment="1" applyProtection="1">
      <alignment horizontal="center" vertical="center"/>
      <protection locked="0"/>
    </xf>
    <xf numFmtId="0" fontId="20" fillId="14" borderId="14" xfId="0" applyFont="1" applyFill="1" applyBorder="1" applyAlignment="1" applyProtection="1">
      <alignment horizontal="center" vertical="center"/>
      <protection locked="0"/>
    </xf>
    <xf numFmtId="0" fontId="19" fillId="14" borderId="13" xfId="0" applyFont="1" applyFill="1" applyBorder="1" applyAlignment="1" applyProtection="1">
      <alignment horizontal="left" vertical="center" wrapText="1"/>
      <protection locked="0"/>
    </xf>
    <xf numFmtId="0" fontId="19" fillId="14" borderId="1" xfId="0" applyFont="1" applyFill="1" applyBorder="1" applyAlignment="1" applyProtection="1">
      <alignment horizontal="center" vertical="center"/>
      <protection locked="0"/>
    </xf>
    <xf numFmtId="3" fontId="19" fillId="14" borderId="1" xfId="0" applyNumberFormat="1" applyFont="1" applyFill="1" applyBorder="1" applyAlignment="1" applyProtection="1">
      <alignment horizontal="right" vertical="center"/>
      <protection locked="0"/>
    </xf>
    <xf numFmtId="3" fontId="20" fillId="14" borderId="1" xfId="0" applyNumberFormat="1" applyFont="1" applyFill="1" applyBorder="1" applyAlignment="1" applyProtection="1">
      <alignment horizontal="right" vertical="center" wrapText="1"/>
      <protection locked="0"/>
    </xf>
    <xf numFmtId="0" fontId="19" fillId="14" borderId="1" xfId="0" applyFont="1" applyFill="1" applyBorder="1" applyAlignment="1" applyProtection="1">
      <alignment horizontal="center" vertical="center" wrapText="1"/>
      <protection locked="0"/>
    </xf>
    <xf numFmtId="3" fontId="19" fillId="14" borderId="1" xfId="0" applyNumberFormat="1" applyFont="1" applyFill="1" applyBorder="1" applyAlignment="1" applyProtection="1">
      <alignment horizontal="right" vertical="center" wrapText="1"/>
      <protection locked="0"/>
    </xf>
    <xf numFmtId="0" fontId="19" fillId="14" borderId="15" xfId="0" applyFont="1" applyFill="1" applyBorder="1" applyAlignment="1" applyProtection="1">
      <alignment horizontal="left" vertical="center" wrapText="1"/>
      <protection locked="0"/>
    </xf>
    <xf numFmtId="0" fontId="19" fillId="14" borderId="16" xfId="0" applyFont="1" applyFill="1" applyBorder="1" applyAlignment="1" applyProtection="1">
      <alignment horizontal="center" vertical="center" wrapText="1"/>
      <protection locked="0"/>
    </xf>
    <xf numFmtId="3" fontId="19" fillId="14" borderId="16" xfId="0" applyNumberFormat="1" applyFont="1" applyFill="1" applyBorder="1" applyAlignment="1" applyProtection="1">
      <alignment horizontal="right" vertical="center"/>
      <protection locked="0"/>
    </xf>
    <xf numFmtId="3" fontId="19" fillId="14" borderId="16" xfId="0" applyNumberFormat="1" applyFont="1" applyFill="1" applyBorder="1" applyAlignment="1" applyProtection="1">
      <alignment horizontal="right" vertical="center" wrapText="1"/>
      <protection locked="0"/>
    </xf>
    <xf numFmtId="3" fontId="20" fillId="14" borderId="16" xfId="0" applyNumberFormat="1" applyFont="1" applyFill="1" applyBorder="1" applyAlignment="1" applyProtection="1">
      <alignment horizontal="right" vertical="center" wrapText="1"/>
      <protection locked="0"/>
    </xf>
    <xf numFmtId="3" fontId="19" fillId="14" borderId="14" xfId="0" applyNumberFormat="1" applyFont="1" applyFill="1" applyBorder="1" applyAlignment="1" applyProtection="1">
      <alignment horizontal="right" vertical="center"/>
      <protection locked="0"/>
    </xf>
    <xf numFmtId="3" fontId="20" fillId="14" borderId="1" xfId="0" applyNumberFormat="1" applyFont="1" applyFill="1" applyBorder="1" applyAlignment="1" applyProtection="1">
      <alignment horizontal="right" vertical="center"/>
      <protection locked="0"/>
    </xf>
    <xf numFmtId="3" fontId="20" fillId="14" borderId="16" xfId="0" applyNumberFormat="1" applyFont="1" applyFill="1" applyBorder="1" applyAlignment="1" applyProtection="1">
      <alignment horizontal="right" vertical="center"/>
      <protection locked="0"/>
    </xf>
    <xf numFmtId="3" fontId="19" fillId="14" borderId="17" xfId="0" applyNumberFormat="1" applyFont="1" applyFill="1" applyBorder="1" applyAlignment="1" applyProtection="1">
      <alignment horizontal="right" vertical="center"/>
      <protection locked="0"/>
    </xf>
    <xf numFmtId="0" fontId="19" fillId="14" borderId="1" xfId="0" applyFont="1" applyFill="1" applyBorder="1" applyAlignment="1" applyProtection="1">
      <alignment vertical="center" wrapText="1"/>
      <protection locked="0"/>
    </xf>
    <xf numFmtId="0" fontId="19" fillId="14" borderId="13" xfId="0" applyFont="1" applyFill="1" applyBorder="1" applyAlignment="1" applyProtection="1">
      <alignment vertical="center" wrapText="1"/>
      <protection locked="0"/>
    </xf>
    <xf numFmtId="0" fontId="19" fillId="14" borderId="15" xfId="0" applyFont="1" applyFill="1" applyBorder="1" applyAlignment="1" applyProtection="1">
      <alignment vertical="center" wrapText="1"/>
      <protection locked="0"/>
    </xf>
    <xf numFmtId="0" fontId="19" fillId="14" borderId="16" xfId="0" applyFont="1" applyFill="1" applyBorder="1" applyAlignment="1" applyProtection="1">
      <alignment vertical="center" wrapText="1"/>
      <protection locked="0"/>
    </xf>
    <xf numFmtId="0" fontId="12" fillId="0" borderId="0" xfId="5" applyAlignment="1" applyProtection="1">
      <alignment vertical="center"/>
      <protection hidden="1"/>
    </xf>
    <xf numFmtId="0" fontId="46" fillId="4" borderId="1" xfId="0" applyFont="1" applyFill="1" applyBorder="1" applyAlignment="1">
      <alignment horizontal="center" vertical="center" wrapText="1"/>
    </xf>
    <xf numFmtId="0" fontId="11" fillId="0" borderId="0" xfId="7"/>
    <xf numFmtId="0" fontId="11" fillId="0" borderId="8" xfId="7" applyBorder="1"/>
    <xf numFmtId="0" fontId="48" fillId="14" borderId="8" xfId="8" applyFont="1" applyFill="1" applyBorder="1" applyAlignment="1">
      <alignment vertical="center"/>
    </xf>
    <xf numFmtId="3" fontId="11" fillId="13" borderId="8" xfId="8" applyNumberFormat="1" applyFill="1" applyBorder="1" applyAlignment="1" applyProtection="1">
      <alignment vertical="center"/>
      <protection locked="0"/>
    </xf>
    <xf numFmtId="0" fontId="11" fillId="2" borderId="41" xfId="7" applyFill="1" applyBorder="1"/>
    <xf numFmtId="0" fontId="24" fillId="21" borderId="18" xfId="0" applyFont="1" applyFill="1" applyBorder="1" applyAlignment="1">
      <alignment horizontal="left" vertical="center" wrapText="1"/>
    </xf>
    <xf numFmtId="0" fontId="24" fillId="21" borderId="7" xfId="0" applyFont="1" applyFill="1" applyBorder="1" applyAlignment="1">
      <alignment horizontal="center" vertical="center" wrapText="1"/>
    </xf>
    <xf numFmtId="0" fontId="21" fillId="21" borderId="14" xfId="0" applyFont="1" applyFill="1" applyBorder="1" applyAlignment="1">
      <alignment horizontal="center" vertical="center"/>
    </xf>
    <xf numFmtId="0" fontId="24" fillId="21" borderId="18" xfId="0" applyFont="1" applyFill="1" applyBorder="1" applyAlignment="1">
      <alignment vertical="center" wrapText="1"/>
    </xf>
    <xf numFmtId="0" fontId="21" fillId="21" borderId="7" xfId="0" applyFont="1" applyFill="1" applyBorder="1" applyAlignment="1">
      <alignment horizontal="center" vertical="center"/>
    </xf>
    <xf numFmtId="0" fontId="21" fillId="21" borderId="54" xfId="0" applyFont="1" applyFill="1" applyBorder="1" applyAlignment="1">
      <alignment horizontal="center" vertical="center"/>
    </xf>
    <xf numFmtId="0" fontId="0" fillId="21" borderId="0" xfId="0" applyFill="1"/>
    <xf numFmtId="0" fontId="20" fillId="21" borderId="0" xfId="0" applyFont="1" applyFill="1" applyAlignment="1">
      <alignment vertical="center" wrapText="1"/>
    </xf>
    <xf numFmtId="0" fontId="20" fillId="21" borderId="0" xfId="0" applyFont="1" applyFill="1" applyAlignment="1">
      <alignment vertical="center"/>
    </xf>
    <xf numFmtId="0" fontId="76" fillId="21" borderId="0" xfId="0" applyFont="1" applyFill="1" applyAlignment="1">
      <alignment horizontal="center"/>
    </xf>
    <xf numFmtId="0" fontId="24" fillId="21" borderId="0" xfId="0" applyFont="1" applyFill="1" applyAlignment="1">
      <alignment horizontal="center" vertical="center" wrapText="1"/>
    </xf>
    <xf numFmtId="0" fontId="24" fillId="21" borderId="0" xfId="0" applyFont="1" applyFill="1" applyAlignment="1">
      <alignment horizontal="center" vertical="center"/>
    </xf>
    <xf numFmtId="14" fontId="21" fillId="2" borderId="14" xfId="0" applyNumberFormat="1" applyFont="1" applyFill="1" applyBorder="1" applyAlignment="1">
      <alignment horizontal="center" vertical="center"/>
    </xf>
    <xf numFmtId="14" fontId="21" fillId="2" borderId="11" xfId="0" applyNumberFormat="1" applyFont="1" applyFill="1" applyBorder="1" applyAlignment="1">
      <alignment horizontal="center" vertical="center"/>
    </xf>
    <xf numFmtId="14" fontId="21" fillId="2" borderId="12" xfId="0" applyNumberFormat="1" applyFont="1" applyFill="1" applyBorder="1" applyAlignment="1">
      <alignment horizontal="center" vertical="center"/>
    </xf>
    <xf numFmtId="0" fontId="17" fillId="0" borderId="1" xfId="5" applyFont="1" applyBorder="1" applyAlignment="1">
      <alignment horizontal="left" vertical="top" wrapText="1"/>
    </xf>
    <xf numFmtId="0" fontId="27" fillId="0" borderId="1" xfId="5" applyFont="1" applyBorder="1" applyAlignment="1">
      <alignment horizontal="center" vertical="top" wrapText="1"/>
    </xf>
    <xf numFmtId="0" fontId="27" fillId="0" borderId="1" xfId="5" applyFont="1" applyBorder="1" applyAlignment="1">
      <alignment horizontal="left" vertical="top" wrapText="1"/>
    </xf>
    <xf numFmtId="9" fontId="17" fillId="0" borderId="1" xfId="5" applyNumberFormat="1" applyFont="1" applyBorder="1" applyAlignment="1">
      <alignment horizontal="center" vertical="top" wrapText="1"/>
    </xf>
    <xf numFmtId="0" fontId="10" fillId="0" borderId="0" xfId="9" applyAlignment="1">
      <alignment vertical="center" wrapText="1"/>
    </xf>
    <xf numFmtId="0" fontId="39" fillId="0" borderId="17" xfId="9" applyFont="1" applyBorder="1" applyAlignment="1">
      <alignment horizontal="center" vertical="center" wrapText="1"/>
    </xf>
    <xf numFmtId="0" fontId="10" fillId="0" borderId="16" xfId="9" applyBorder="1" applyAlignment="1">
      <alignment horizontal="center" vertical="center" wrapText="1"/>
    </xf>
    <xf numFmtId="0" fontId="10" fillId="0" borderId="15" xfId="9" applyBorder="1" applyAlignment="1">
      <alignment horizontal="center" vertical="center" wrapText="1"/>
    </xf>
    <xf numFmtId="0" fontId="39" fillId="0" borderId="14" xfId="9" applyFont="1" applyBorder="1" applyAlignment="1">
      <alignment horizontal="center" vertical="center" wrapText="1"/>
    </xf>
    <xf numFmtId="0" fontId="10" fillId="0" borderId="1" xfId="9" applyBorder="1" applyAlignment="1">
      <alignment horizontal="center" vertical="center" wrapText="1"/>
    </xf>
    <xf numFmtId="0" fontId="10" fillId="0" borderId="13" xfId="9" applyBorder="1" applyAlignment="1">
      <alignment horizontal="center" vertical="center" wrapText="1"/>
    </xf>
    <xf numFmtId="0" fontId="39" fillId="0" borderId="54" xfId="9" applyFont="1" applyBorder="1" applyAlignment="1">
      <alignment horizontal="center" vertical="center" wrapText="1"/>
    </xf>
    <xf numFmtId="0" fontId="10" fillId="0" borderId="7" xfId="9" applyBorder="1" applyAlignment="1">
      <alignment horizontal="center" vertical="center" wrapText="1"/>
    </xf>
    <xf numFmtId="0" fontId="10" fillId="0" borderId="18" xfId="9" applyBorder="1" applyAlignment="1">
      <alignment horizontal="center" vertical="center" wrapText="1"/>
    </xf>
    <xf numFmtId="0" fontId="41" fillId="18" borderId="51" xfId="9" applyFont="1" applyFill="1" applyBorder="1" applyAlignment="1">
      <alignment horizontal="center" vertical="center" wrapText="1"/>
    </xf>
    <xf numFmtId="0" fontId="41" fillId="18" borderId="57" xfId="9" applyFont="1" applyFill="1" applyBorder="1" applyAlignment="1">
      <alignment horizontal="center" vertical="center" wrapText="1"/>
    </xf>
    <xf numFmtId="0" fontId="10" fillId="0" borderId="17" xfId="9" applyBorder="1" applyAlignment="1">
      <alignment horizontal="center" vertical="center" wrapText="1"/>
    </xf>
    <xf numFmtId="0" fontId="10" fillId="0" borderId="14" xfId="9" applyBorder="1" applyAlignment="1">
      <alignment horizontal="center" vertical="center" wrapText="1"/>
    </xf>
    <xf numFmtId="0" fontId="39" fillId="0" borderId="0" xfId="9" applyFont="1" applyAlignment="1">
      <alignment horizontal="center" vertical="center" wrapText="1"/>
    </xf>
    <xf numFmtId="0" fontId="39" fillId="17" borderId="12" xfId="9" applyFont="1" applyFill="1" applyBorder="1" applyAlignment="1">
      <alignment horizontal="center" vertical="center" wrapText="1"/>
    </xf>
    <xf numFmtId="0" fontId="39" fillId="17" borderId="11" xfId="9" applyFont="1" applyFill="1" applyBorder="1" applyAlignment="1">
      <alignment horizontal="center" vertical="center" wrapText="1"/>
    </xf>
    <xf numFmtId="0" fontId="10" fillId="0" borderId="0" xfId="9" applyAlignment="1">
      <alignment horizontal="left" vertical="top" wrapText="1"/>
    </xf>
    <xf numFmtId="0" fontId="79" fillId="0" borderId="0" xfId="9" applyFont="1" applyAlignment="1">
      <alignment horizontal="center" wrapText="1"/>
    </xf>
    <xf numFmtId="0" fontId="80" fillId="0" borderId="0" xfId="9" applyFont="1" applyAlignment="1">
      <alignment horizontal="right" wrapText="1"/>
    </xf>
    <xf numFmtId="0" fontId="81" fillId="0" borderId="0" xfId="9" applyFont="1" applyAlignment="1">
      <alignment horizontal="right" vertical="center" wrapText="1"/>
    </xf>
    <xf numFmtId="0" fontId="39" fillId="0" borderId="0" xfId="5" applyFont="1" applyAlignment="1">
      <alignment vertical="center"/>
    </xf>
    <xf numFmtId="0" fontId="12" fillId="21" borderId="0" xfId="5" applyFill="1" applyAlignment="1">
      <alignment vertical="center"/>
    </xf>
    <xf numFmtId="0" fontId="12" fillId="0" borderId="0" xfId="5" applyAlignment="1">
      <alignment vertical="center"/>
    </xf>
    <xf numFmtId="14" fontId="12" fillId="0" borderId="0" xfId="5" applyNumberFormat="1" applyAlignment="1">
      <alignment vertical="center"/>
    </xf>
    <xf numFmtId="2" fontId="12" fillId="0" borderId="0" xfId="5" applyNumberFormat="1" applyAlignment="1">
      <alignment vertical="center"/>
    </xf>
    <xf numFmtId="0" fontId="64" fillId="21" borderId="0" xfId="1" applyFont="1" applyFill="1" applyBorder="1" applyAlignment="1" applyProtection="1">
      <alignment horizontal="left" vertical="center" wrapText="1"/>
    </xf>
    <xf numFmtId="0" fontId="42" fillId="21" borderId="0" xfId="5" applyFont="1" applyFill="1" applyAlignment="1">
      <alignment horizontal="left" vertical="center"/>
    </xf>
    <xf numFmtId="0" fontId="39" fillId="21" borderId="0" xfId="5" applyFont="1" applyFill="1" applyAlignment="1">
      <alignment vertical="center"/>
    </xf>
    <xf numFmtId="0" fontId="39" fillId="21" borderId="0" xfId="5" applyFont="1" applyFill="1" applyAlignment="1">
      <alignment horizontal="center" vertical="center"/>
    </xf>
    <xf numFmtId="0" fontId="46" fillId="0" borderId="0" xfId="5" applyFont="1" applyAlignment="1">
      <alignment vertical="center" wrapText="1"/>
    </xf>
    <xf numFmtId="0" fontId="40" fillId="0" borderId="0" xfId="5" applyFont="1" applyAlignment="1">
      <alignment vertical="center" wrapText="1"/>
    </xf>
    <xf numFmtId="0" fontId="12" fillId="0" borderId="0" xfId="5" applyAlignment="1">
      <alignment vertical="center" wrapText="1"/>
    </xf>
    <xf numFmtId="0" fontId="70" fillId="21" borderId="38" xfId="5" applyFont="1" applyFill="1" applyBorder="1" applyAlignment="1">
      <alignment horizontal="center" vertical="center"/>
    </xf>
    <xf numFmtId="0" fontId="17" fillId="21" borderId="0" xfId="5" applyFont="1" applyFill="1" applyAlignment="1">
      <alignment vertical="center"/>
    </xf>
    <xf numFmtId="0" fontId="21" fillId="0" borderId="0" xfId="5" applyFont="1" applyAlignment="1">
      <alignment vertical="center"/>
    </xf>
    <xf numFmtId="3" fontId="12" fillId="13" borderId="14" xfId="5" applyNumberFormat="1" applyFill="1" applyBorder="1" applyAlignment="1">
      <alignment vertical="center"/>
    </xf>
    <xf numFmtId="164" fontId="12" fillId="13" borderId="14" xfId="5" applyNumberFormat="1" applyFill="1" applyBorder="1" applyAlignment="1">
      <alignment vertical="center" wrapText="1"/>
    </xf>
    <xf numFmtId="0" fontId="12" fillId="0" borderId="0" xfId="5" applyAlignment="1">
      <alignment horizontal="center" vertical="center"/>
    </xf>
    <xf numFmtId="1" fontId="12" fillId="13" borderId="12" xfId="5" applyNumberFormat="1" applyFill="1" applyBorder="1" applyAlignment="1">
      <alignment vertical="center"/>
    </xf>
    <xf numFmtId="0" fontId="47" fillId="4" borderId="1" xfId="0" applyFont="1" applyFill="1" applyBorder="1" applyAlignment="1">
      <alignment horizontal="center" vertical="center" wrapText="1"/>
    </xf>
    <xf numFmtId="2" fontId="19" fillId="0" borderId="0" xfId="0" applyNumberFormat="1" applyFont="1" applyAlignment="1">
      <alignment horizontal="center" vertical="center"/>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14" fontId="20" fillId="0" borderId="0" xfId="0" applyNumberFormat="1" applyFont="1" applyAlignment="1">
      <alignment vertical="center" wrapText="1"/>
    </xf>
    <xf numFmtId="0" fontId="19" fillId="13" borderId="0" xfId="0" applyFont="1" applyFill="1" applyAlignment="1">
      <alignment horizontal="center" vertical="center"/>
    </xf>
    <xf numFmtId="0" fontId="19" fillId="13" borderId="0" xfId="0" applyFont="1" applyFill="1" applyAlignment="1">
      <alignment vertical="center" wrapText="1"/>
    </xf>
    <xf numFmtId="0" fontId="19" fillId="13" borderId="0" xfId="0" applyFont="1" applyFill="1" applyAlignment="1">
      <alignment vertical="center"/>
    </xf>
    <xf numFmtId="0" fontId="20" fillId="13" borderId="0" xfId="0" applyFont="1" applyFill="1" applyAlignment="1">
      <alignment vertical="center" wrapText="1"/>
    </xf>
    <xf numFmtId="0" fontId="20" fillId="13" borderId="0" xfId="0" applyFont="1" applyFill="1" applyAlignment="1">
      <alignment vertical="center"/>
    </xf>
    <xf numFmtId="0" fontId="21" fillId="2" borderId="10"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1" fillId="13" borderId="0" xfId="0" applyFont="1" applyFill="1" applyAlignment="1">
      <alignment vertical="center"/>
    </xf>
    <xf numFmtId="0" fontId="21" fillId="0" borderId="0" xfId="0" applyFont="1" applyAlignment="1">
      <alignment vertical="center"/>
    </xf>
    <xf numFmtId="0" fontId="19" fillId="14" borderId="0" xfId="0" applyFont="1" applyFill="1" applyAlignment="1">
      <alignment horizontal="center" vertical="center"/>
    </xf>
    <xf numFmtId="0" fontId="19" fillId="14" borderId="0" xfId="0" applyFont="1" applyFill="1" applyAlignment="1">
      <alignment vertical="center" wrapText="1"/>
    </xf>
    <xf numFmtId="0" fontId="19" fillId="14" borderId="0" xfId="0" applyFont="1" applyFill="1" applyAlignment="1">
      <alignment vertical="center"/>
    </xf>
    <xf numFmtId="0" fontId="20" fillId="14" borderId="0" xfId="0" applyFont="1" applyFill="1" applyAlignment="1">
      <alignment vertical="center" wrapText="1"/>
    </xf>
    <xf numFmtId="0" fontId="20" fillId="14" borderId="0" xfId="0" applyFont="1" applyFill="1" applyAlignment="1">
      <alignment vertical="center"/>
    </xf>
    <xf numFmtId="0" fontId="19" fillId="15" borderId="0" xfId="0" applyFont="1" applyFill="1" applyAlignment="1">
      <alignment horizontal="center" vertical="center"/>
    </xf>
    <xf numFmtId="0" fontId="19" fillId="15" borderId="0" xfId="0" applyFont="1" applyFill="1" applyAlignment="1">
      <alignment vertical="center" wrapText="1"/>
    </xf>
    <xf numFmtId="0" fontId="19" fillId="15" borderId="0" xfId="0" applyFont="1" applyFill="1" applyAlignment="1">
      <alignment vertical="center"/>
    </xf>
    <xf numFmtId="0" fontId="20" fillId="15" borderId="0" xfId="0" applyFont="1" applyFill="1" applyAlignment="1">
      <alignment vertical="center" wrapText="1"/>
    </xf>
    <xf numFmtId="0" fontId="20" fillId="15" borderId="0" xfId="0" applyFont="1" applyFill="1" applyAlignment="1">
      <alignment vertical="center"/>
    </xf>
    <xf numFmtId="0" fontId="23" fillId="10" borderId="18" xfId="0" applyFont="1" applyFill="1" applyBorder="1" applyAlignment="1">
      <alignment horizontal="center" vertical="center" wrapText="1"/>
    </xf>
    <xf numFmtId="0" fontId="24" fillId="12" borderId="42" xfId="0" applyFont="1" applyFill="1" applyBorder="1" applyAlignment="1">
      <alignment horizontal="center" vertical="center" wrapText="1"/>
    </xf>
    <xf numFmtId="0" fontId="24" fillId="9" borderId="42" xfId="0" applyFont="1" applyFill="1" applyBorder="1" applyAlignment="1">
      <alignment horizontal="center" vertical="center" wrapText="1"/>
    </xf>
    <xf numFmtId="0" fontId="24" fillId="9" borderId="49" xfId="0" applyFont="1" applyFill="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vertical="center"/>
    </xf>
    <xf numFmtId="0" fontId="23" fillId="10" borderId="10" xfId="0" applyFont="1" applyFill="1" applyBorder="1" applyAlignment="1">
      <alignment horizontal="center" vertical="center" wrapText="1"/>
    </xf>
    <xf numFmtId="0" fontId="69" fillId="0" borderId="0" xfId="5" applyFont="1" applyAlignment="1">
      <alignment vertical="center" wrapText="1"/>
    </xf>
    <xf numFmtId="0" fontId="50" fillId="0" borderId="1" xfId="5" applyFont="1" applyBorder="1" applyAlignment="1">
      <alignment vertical="top" wrapText="1"/>
    </xf>
    <xf numFmtId="0" fontId="12" fillId="0" borderId="1" xfId="5" applyBorder="1" applyAlignment="1">
      <alignment vertical="top" wrapText="1"/>
    </xf>
    <xf numFmtId="0" fontId="50" fillId="0" borderId="1" xfId="5" applyFont="1" applyBorder="1" applyAlignment="1">
      <alignment vertical="center" wrapText="1"/>
    </xf>
    <xf numFmtId="0" fontId="17" fillId="0" borderId="0" xfId="5" applyFont="1" applyAlignment="1">
      <alignment vertical="center"/>
    </xf>
    <xf numFmtId="0" fontId="69" fillId="21" borderId="68" xfId="5" applyFont="1" applyFill="1" applyBorder="1" applyAlignment="1">
      <alignment vertical="center"/>
    </xf>
    <xf numFmtId="0" fontId="17" fillId="0" borderId="0" xfId="5" applyFont="1" applyAlignment="1">
      <alignment horizontal="center" vertical="center"/>
    </xf>
    <xf numFmtId="0" fontId="69" fillId="0" borderId="0" xfId="5"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xf numFmtId="14" fontId="20" fillId="21" borderId="0" xfId="0" applyNumberFormat="1" applyFont="1" applyFill="1" applyAlignment="1">
      <alignment vertical="center"/>
    </xf>
    <xf numFmtId="0" fontId="84" fillId="21" borderId="0" xfId="5" applyFont="1" applyFill="1" applyAlignment="1">
      <alignment vertical="center"/>
    </xf>
    <xf numFmtId="165" fontId="9" fillId="0" borderId="0" xfId="5" applyNumberFormat="1" applyFont="1" applyAlignment="1">
      <alignment vertical="center"/>
    </xf>
    <xf numFmtId="1" fontId="9" fillId="13" borderId="12" xfId="5" applyNumberFormat="1" applyFont="1" applyFill="1" applyBorder="1" applyAlignment="1">
      <alignment vertical="center"/>
    </xf>
    <xf numFmtId="10" fontId="9" fillId="20" borderId="14" xfId="5" applyNumberFormat="1" applyFont="1" applyFill="1" applyBorder="1" applyAlignment="1" applyProtection="1">
      <alignment vertical="center" wrapText="1"/>
      <protection locked="0"/>
    </xf>
    <xf numFmtId="0" fontId="9" fillId="0" borderId="0" xfId="5" applyFont="1" applyAlignment="1">
      <alignment vertical="center"/>
    </xf>
    <xf numFmtId="0" fontId="9" fillId="0" borderId="0" xfId="0" applyFont="1"/>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left" vertical="center" wrapText="1"/>
    </xf>
    <xf numFmtId="2" fontId="19" fillId="4" borderId="40" xfId="0" applyNumberFormat="1" applyFont="1" applyFill="1" applyBorder="1" applyAlignment="1">
      <alignment horizontal="center" vertical="center"/>
    </xf>
    <xf numFmtId="0" fontId="24" fillId="21" borderId="42" xfId="0" applyFont="1" applyFill="1" applyBorder="1" applyAlignment="1">
      <alignment horizontal="center" vertical="center" wrapText="1"/>
    </xf>
    <xf numFmtId="0" fontId="24" fillId="21" borderId="41" xfId="0" applyFont="1" applyFill="1" applyBorder="1" applyAlignment="1">
      <alignment horizontal="center" vertical="center" wrapText="1"/>
    </xf>
    <xf numFmtId="0" fontId="21" fillId="6" borderId="1" xfId="0" applyFont="1" applyFill="1" applyBorder="1" applyAlignment="1">
      <alignment vertical="center" wrapText="1"/>
    </xf>
    <xf numFmtId="0" fontId="21" fillId="6" borderId="1" xfId="0" applyFont="1" applyFill="1" applyBorder="1" applyAlignment="1">
      <alignment vertical="center"/>
    </xf>
    <xf numFmtId="3" fontId="21" fillId="6" borderId="1" xfId="0" applyNumberFormat="1" applyFont="1" applyFill="1" applyBorder="1" applyAlignment="1">
      <alignment horizontal="right" vertical="center"/>
    </xf>
    <xf numFmtId="0" fontId="21" fillId="6" borderId="13" xfId="0" applyFont="1" applyFill="1" applyBorder="1" applyAlignment="1">
      <alignment vertical="center" wrapText="1"/>
    </xf>
    <xf numFmtId="3" fontId="21" fillId="6" borderId="14" xfId="0" applyNumberFormat="1" applyFont="1" applyFill="1" applyBorder="1" applyAlignment="1">
      <alignment horizontal="right" vertical="center"/>
    </xf>
    <xf numFmtId="0" fontId="21" fillId="21" borderId="13"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24" fillId="21" borderId="1" xfId="0" applyFont="1" applyFill="1" applyBorder="1" applyAlignment="1">
      <alignment horizontal="center" vertical="center" wrapText="1"/>
    </xf>
    <xf numFmtId="0" fontId="10" fillId="0" borderId="0" xfId="9" applyAlignment="1">
      <alignment horizontal="center" vertical="center" wrapText="1"/>
    </xf>
    <xf numFmtId="0" fontId="6" fillId="0" borderId="1" xfId="9" applyFont="1" applyBorder="1" applyAlignment="1">
      <alignment horizontal="center" vertical="center" wrapText="1"/>
    </xf>
    <xf numFmtId="0" fontId="6" fillId="0" borderId="16" xfId="9" applyFont="1" applyBorder="1" applyAlignment="1">
      <alignment horizontal="center" vertical="center" wrapText="1"/>
    </xf>
    <xf numFmtId="0" fontId="12" fillId="0" borderId="0" xfId="5" applyAlignment="1">
      <alignment horizontal="right" vertical="center"/>
    </xf>
    <xf numFmtId="0" fontId="17" fillId="0" borderId="0" xfId="5" applyFont="1" applyAlignment="1">
      <alignment horizontal="left" vertical="center" wrapText="1"/>
    </xf>
    <xf numFmtId="0" fontId="42" fillId="0" borderId="0" xfId="5" applyFont="1" applyAlignment="1">
      <alignment vertical="center"/>
    </xf>
    <xf numFmtId="0" fontId="48" fillId="0" borderId="0" xfId="5" applyFont="1" applyAlignment="1">
      <alignment vertical="center"/>
    </xf>
    <xf numFmtId="0" fontId="17" fillId="13" borderId="12" xfId="5" applyFont="1" applyFill="1" applyBorder="1" applyAlignment="1">
      <alignment horizontal="center" vertical="center" wrapText="1"/>
    </xf>
    <xf numFmtId="0" fontId="17" fillId="0" borderId="0" xfId="5" applyFont="1" applyAlignment="1">
      <alignment horizontal="center" vertical="center" wrapText="1"/>
    </xf>
    <xf numFmtId="0" fontId="17" fillId="14" borderId="17" xfId="5" applyFont="1" applyFill="1" applyBorder="1" applyAlignment="1" applyProtection="1">
      <alignment horizontal="right" vertical="center" wrapText="1"/>
      <protection locked="0"/>
    </xf>
    <xf numFmtId="0" fontId="39" fillId="19" borderId="31" xfId="5" applyFont="1" applyFill="1" applyBorder="1" applyAlignment="1">
      <alignment horizontal="center" vertical="center" wrapText="1"/>
    </xf>
    <xf numFmtId="0" fontId="39" fillId="19" borderId="32" xfId="5" applyFont="1" applyFill="1" applyBorder="1" applyAlignment="1">
      <alignment horizontal="center" vertical="center" wrapText="1"/>
    </xf>
    <xf numFmtId="0" fontId="39" fillId="19" borderId="4" xfId="5" applyFont="1" applyFill="1" applyBorder="1" applyAlignment="1">
      <alignment horizontal="center" vertical="center" wrapText="1"/>
    </xf>
    <xf numFmtId="0" fontId="39" fillId="0" borderId="0" xfId="5" applyFont="1" applyAlignment="1">
      <alignment horizontal="center" vertical="center" wrapText="1"/>
    </xf>
    <xf numFmtId="0" fontId="39" fillId="13" borderId="31" xfId="5" applyFont="1" applyFill="1" applyBorder="1" applyAlignment="1">
      <alignment horizontal="center" vertical="center" wrapText="1"/>
    </xf>
    <xf numFmtId="0" fontId="39" fillId="13" borderId="3" xfId="5" applyFont="1" applyFill="1" applyBorder="1" applyAlignment="1">
      <alignment vertical="center" wrapText="1"/>
    </xf>
    <xf numFmtId="0" fontId="39" fillId="13" borderId="32" xfId="5" applyFont="1" applyFill="1" applyBorder="1" applyAlignment="1">
      <alignment horizontal="center" vertical="center"/>
    </xf>
    <xf numFmtId="0" fontId="39" fillId="13" borderId="32" xfId="5" applyFont="1" applyFill="1" applyBorder="1" applyAlignment="1">
      <alignment horizontal="center" vertical="center" wrapText="1"/>
    </xf>
    <xf numFmtId="0" fontId="39" fillId="13" borderId="32" xfId="5" applyFont="1" applyFill="1" applyBorder="1" applyAlignment="1">
      <alignment horizontal="right" vertical="center"/>
    </xf>
    <xf numFmtId="0" fontId="12" fillId="13" borderId="18" xfId="5" applyFill="1" applyBorder="1" applyAlignment="1">
      <alignment horizontal="center" vertical="center" wrapText="1"/>
    </xf>
    <xf numFmtId="0" fontId="5" fillId="20" borderId="42" xfId="5" applyFont="1" applyFill="1" applyBorder="1" applyAlignment="1" applyProtection="1">
      <alignment vertical="center" wrapText="1"/>
      <protection locked="0"/>
    </xf>
    <xf numFmtId="0" fontId="9" fillId="20" borderId="42" xfId="5" applyFont="1" applyFill="1" applyBorder="1" applyAlignment="1" applyProtection="1">
      <alignment vertical="center" wrapText="1"/>
      <protection locked="0"/>
    </xf>
    <xf numFmtId="0" fontId="12" fillId="20" borderId="7" xfId="5" applyFill="1" applyBorder="1" applyAlignment="1" applyProtection="1">
      <alignment horizontal="center" vertical="center"/>
      <protection locked="0"/>
    </xf>
    <xf numFmtId="0" fontId="12" fillId="20" borderId="7" xfId="5" applyFill="1" applyBorder="1" applyAlignment="1" applyProtection="1">
      <alignment horizontal="center" vertical="center" wrapText="1"/>
      <protection locked="0"/>
    </xf>
    <xf numFmtId="0" fontId="12" fillId="20" borderId="7" xfId="5" applyFill="1" applyBorder="1" applyAlignment="1" applyProtection="1">
      <alignment horizontal="right" vertical="center"/>
      <protection locked="0"/>
    </xf>
    <xf numFmtId="0" fontId="12" fillId="13" borderId="13" xfId="5" applyFill="1" applyBorder="1" applyAlignment="1">
      <alignment horizontal="center" vertical="center" wrapText="1"/>
    </xf>
    <xf numFmtId="0" fontId="9" fillId="20" borderId="43" xfId="5" applyFont="1" applyFill="1" applyBorder="1" applyAlignment="1" applyProtection="1">
      <alignment vertical="center" wrapText="1"/>
      <protection locked="0"/>
    </xf>
    <xf numFmtId="0" fontId="12" fillId="20" borderId="1" xfId="5" applyFill="1" applyBorder="1" applyAlignment="1" applyProtection="1">
      <alignment horizontal="center" vertical="center"/>
      <protection locked="0"/>
    </xf>
    <xf numFmtId="0" fontId="12" fillId="20" borderId="1" xfId="5" applyFill="1" applyBorder="1" applyAlignment="1" applyProtection="1">
      <alignment horizontal="center" vertical="center" wrapText="1"/>
      <protection locked="0"/>
    </xf>
    <xf numFmtId="0" fontId="12" fillId="20" borderId="1" xfId="5" applyFill="1" applyBorder="1" applyAlignment="1" applyProtection="1">
      <alignment horizontal="right" vertical="center"/>
      <protection locked="0"/>
    </xf>
    <xf numFmtId="0" fontId="12" fillId="20" borderId="43" xfId="5" applyFill="1" applyBorder="1" applyAlignment="1" applyProtection="1">
      <alignment vertical="center" wrapText="1"/>
      <protection locked="0"/>
    </xf>
    <xf numFmtId="0" fontId="12" fillId="13" borderId="15" xfId="5" applyFill="1" applyBorder="1" applyAlignment="1">
      <alignment horizontal="center" vertical="center" wrapText="1"/>
    </xf>
    <xf numFmtId="0" fontId="12" fillId="20" borderId="25" xfId="5" applyFill="1" applyBorder="1" applyAlignment="1" applyProtection="1">
      <alignment vertical="center" wrapText="1"/>
      <protection locked="0"/>
    </xf>
    <xf numFmtId="0" fontId="12" fillId="20" borderId="16" xfId="5" applyFill="1" applyBorder="1" applyAlignment="1" applyProtection="1">
      <alignment horizontal="center" vertical="center"/>
      <protection locked="0"/>
    </xf>
    <xf numFmtId="0" fontId="12" fillId="20" borderId="16" xfId="5" applyFill="1" applyBorder="1" applyAlignment="1" applyProtection="1">
      <alignment horizontal="center" vertical="center" wrapText="1"/>
      <protection locked="0"/>
    </xf>
    <xf numFmtId="0" fontId="12" fillId="20" borderId="16" xfId="5" applyFill="1" applyBorder="1" applyAlignment="1" applyProtection="1">
      <alignment horizontal="right" vertical="center"/>
      <protection locked="0"/>
    </xf>
    <xf numFmtId="0" fontId="12" fillId="13" borderId="0" xfId="5" applyFill="1" applyAlignment="1">
      <alignment horizontal="center" vertical="center"/>
    </xf>
    <xf numFmtId="0" fontId="17" fillId="20" borderId="17" xfId="5" applyFont="1" applyFill="1" applyBorder="1" applyAlignment="1" applyProtection="1">
      <alignment horizontal="right" vertical="center" wrapText="1"/>
      <protection locked="0"/>
    </xf>
    <xf numFmtId="0" fontId="12" fillId="20" borderId="42" xfId="5" applyFill="1" applyBorder="1" applyAlignment="1" applyProtection="1">
      <alignment vertical="center" wrapText="1"/>
      <protection locked="0"/>
    </xf>
    <xf numFmtId="166" fontId="12" fillId="20" borderId="7" xfId="11" applyNumberFormat="1" applyFont="1" applyFill="1" applyBorder="1" applyAlignment="1" applyProtection="1">
      <alignment horizontal="right" vertical="center"/>
      <protection locked="0"/>
    </xf>
    <xf numFmtId="166" fontId="12" fillId="13" borderId="1" xfId="11" applyNumberFormat="1" applyFont="1" applyFill="1" applyBorder="1" applyAlignment="1" applyProtection="1">
      <alignment horizontal="right" vertical="center"/>
    </xf>
    <xf numFmtId="166" fontId="12" fillId="13" borderId="14" xfId="11" applyNumberFormat="1" applyFont="1" applyFill="1" applyBorder="1" applyAlignment="1" applyProtection="1">
      <alignment horizontal="right" vertical="center"/>
    </xf>
    <xf numFmtId="166" fontId="12" fillId="20" borderId="1" xfId="11" applyNumberFormat="1" applyFont="1" applyFill="1" applyBorder="1" applyAlignment="1" applyProtection="1">
      <alignment horizontal="right" vertical="center"/>
      <protection locked="0"/>
    </xf>
    <xf numFmtId="166" fontId="12" fillId="20" borderId="16" xfId="11" applyNumberFormat="1" applyFont="1" applyFill="1" applyBorder="1" applyAlignment="1" applyProtection="1">
      <alignment horizontal="right" vertical="center"/>
      <protection locked="0"/>
    </xf>
    <xf numFmtId="166" fontId="12" fillId="13" borderId="16" xfId="11" applyNumberFormat="1" applyFont="1" applyFill="1" applyBorder="1" applyAlignment="1" applyProtection="1">
      <alignment horizontal="right" vertical="center"/>
    </xf>
    <xf numFmtId="166" fontId="12" fillId="13" borderId="17" xfId="11" applyNumberFormat="1" applyFont="1" applyFill="1" applyBorder="1" applyAlignment="1" applyProtection="1">
      <alignment horizontal="right" vertical="center"/>
    </xf>
    <xf numFmtId="166" fontId="39" fillId="13" borderId="32" xfId="11" applyNumberFormat="1" applyFont="1" applyFill="1" applyBorder="1" applyAlignment="1" applyProtection="1">
      <alignment horizontal="right" vertical="center"/>
    </xf>
    <xf numFmtId="166" fontId="39" fillId="13" borderId="32" xfId="11" applyNumberFormat="1" applyFont="1" applyFill="1" applyBorder="1" applyAlignment="1" applyProtection="1">
      <alignment horizontal="center" vertical="center"/>
    </xf>
    <xf numFmtId="0" fontId="19" fillId="14" borderId="1" xfId="0" applyFont="1" applyFill="1" applyBorder="1" applyAlignment="1" applyProtection="1">
      <alignment horizontal="left" vertical="center"/>
      <protection locked="0"/>
    </xf>
    <xf numFmtId="0" fontId="19" fillId="14" borderId="16" xfId="0" applyFont="1" applyFill="1" applyBorder="1" applyAlignment="1" applyProtection="1">
      <alignment horizontal="left" vertical="center"/>
      <protection locked="0"/>
    </xf>
    <xf numFmtId="14" fontId="24" fillId="2" borderId="11" xfId="0" applyNumberFormat="1" applyFont="1" applyFill="1" applyBorder="1" applyAlignment="1">
      <alignment horizontal="center" vertical="center"/>
    </xf>
    <xf numFmtId="167" fontId="19" fillId="13" borderId="1" xfId="0" applyNumberFormat="1" applyFont="1" applyFill="1" applyBorder="1" applyAlignment="1">
      <alignment horizontal="right" vertical="center"/>
    </xf>
    <xf numFmtId="167" fontId="19" fillId="13" borderId="14" xfId="0" applyNumberFormat="1" applyFont="1" applyFill="1" applyBorder="1" applyAlignment="1">
      <alignment horizontal="right" vertical="center"/>
    </xf>
    <xf numFmtId="0" fontId="20" fillId="0" borderId="52" xfId="0" applyFont="1" applyBorder="1" applyAlignment="1">
      <alignment vertical="center" wrapText="1"/>
    </xf>
    <xf numFmtId="0" fontId="19" fillId="0" borderId="68" xfId="0" applyFont="1" applyBorder="1" applyAlignment="1">
      <alignment horizontal="center" vertical="center"/>
    </xf>
    <xf numFmtId="0" fontId="19" fillId="4" borderId="23" xfId="0" applyFont="1" applyFill="1" applyBorder="1" applyAlignment="1">
      <alignment horizontal="center" vertical="center"/>
    </xf>
    <xf numFmtId="0" fontId="19" fillId="4" borderId="72" xfId="0" applyFont="1" applyFill="1" applyBorder="1" applyAlignment="1">
      <alignment horizontal="center" vertical="center"/>
    </xf>
    <xf numFmtId="2" fontId="19" fillId="4" borderId="16" xfId="0" applyNumberFormat="1" applyFont="1" applyFill="1" applyBorder="1" applyAlignment="1">
      <alignment horizontal="center" vertical="center"/>
    </xf>
    <xf numFmtId="2" fontId="19" fillId="4" borderId="36" xfId="0" applyNumberFormat="1" applyFont="1" applyFill="1" applyBorder="1" applyAlignment="1">
      <alignment horizontal="center" vertical="center"/>
    </xf>
    <xf numFmtId="0" fontId="3" fillId="0" borderId="0" xfId="0" applyFont="1" applyAlignment="1">
      <alignment horizontal="left" vertical="center" wrapText="1"/>
    </xf>
    <xf numFmtId="0" fontId="2" fillId="20" borderId="42" xfId="5" applyFont="1" applyFill="1" applyBorder="1" applyAlignment="1" applyProtection="1">
      <alignment vertical="center" wrapText="1"/>
      <protection locked="0"/>
    </xf>
    <xf numFmtId="0" fontId="2" fillId="20" borderId="43" xfId="5" applyFont="1" applyFill="1" applyBorder="1" applyAlignment="1" applyProtection="1">
      <alignment vertical="center" wrapText="1"/>
      <protection locked="0"/>
    </xf>
    <xf numFmtId="166" fontId="39" fillId="13" borderId="4" xfId="11" applyNumberFormat="1" applyFont="1" applyFill="1" applyBorder="1" applyAlignment="1" applyProtection="1">
      <alignment horizontal="center" vertical="center"/>
    </xf>
    <xf numFmtId="10" fontId="12" fillId="13" borderId="1" xfId="11" applyNumberFormat="1" applyFont="1" applyFill="1" applyBorder="1" applyAlignment="1" applyProtection="1">
      <alignment horizontal="center" vertical="center"/>
    </xf>
    <xf numFmtId="10" fontId="12" fillId="20" borderId="7" xfId="12" applyNumberFormat="1" applyFont="1" applyFill="1" applyBorder="1" applyAlignment="1" applyProtection="1">
      <alignment horizontal="center" vertical="center"/>
      <protection locked="0"/>
    </xf>
    <xf numFmtId="10" fontId="12" fillId="20" borderId="23" xfId="12" applyNumberFormat="1" applyFont="1" applyFill="1" applyBorder="1" applyAlignment="1" applyProtection="1">
      <alignment horizontal="center" vertical="center"/>
      <protection locked="0"/>
    </xf>
    <xf numFmtId="10" fontId="12" fillId="13" borderId="16" xfId="11" applyNumberFormat="1" applyFont="1" applyFill="1" applyBorder="1" applyAlignment="1" applyProtection="1">
      <alignment horizontal="center" vertical="center"/>
    </xf>
    <xf numFmtId="0" fontId="82" fillId="0" borderId="0" xfId="0" applyFont="1" applyAlignment="1">
      <alignment horizontal="right"/>
    </xf>
    <xf numFmtId="0" fontId="83" fillId="0" borderId="0" xfId="0" applyFont="1" applyAlignment="1">
      <alignment horizontal="right"/>
    </xf>
    <xf numFmtId="0" fontId="83" fillId="0" borderId="0" xfId="0" applyFont="1"/>
    <xf numFmtId="0" fontId="55" fillId="0" borderId="0" xfId="0" applyFont="1" applyAlignment="1">
      <alignment horizontal="center" vertical="center" wrapText="1"/>
    </xf>
    <xf numFmtId="0" fontId="58" fillId="0" borderId="0" xfId="0" applyFont="1" applyAlignment="1">
      <alignment horizontal="center" vertical="center" wrapText="1"/>
    </xf>
    <xf numFmtId="0" fontId="63" fillId="0" borderId="0" xfId="0" applyFont="1" applyAlignment="1">
      <alignment horizontal="center" vertical="center"/>
    </xf>
    <xf numFmtId="0" fontId="57" fillId="0" borderId="0" xfId="0" applyFont="1" applyAlignment="1">
      <alignment horizontal="center" vertical="center"/>
    </xf>
    <xf numFmtId="0" fontId="28" fillId="0" borderId="0" xfId="9" applyFont="1" applyAlignment="1">
      <alignment horizontal="left" vertical="center"/>
    </xf>
    <xf numFmtId="0" fontId="42" fillId="0" borderId="0" xfId="9" applyFont="1" applyAlignment="1">
      <alignment horizontal="left" vertical="top" wrapText="1"/>
    </xf>
    <xf numFmtId="0" fontId="4" fillId="0" borderId="13" xfId="9" applyFont="1" applyBorder="1" applyAlignment="1">
      <alignment horizontal="left" vertical="center" wrapText="1"/>
    </xf>
    <xf numFmtId="0" fontId="10" fillId="0" borderId="1" xfId="9" applyBorder="1" applyAlignment="1">
      <alignment horizontal="left" vertical="center" wrapText="1"/>
    </xf>
    <xf numFmtId="0" fontId="10" fillId="0" borderId="13" xfId="9" applyBorder="1" applyAlignment="1">
      <alignment horizontal="left" vertical="center" wrapText="1"/>
    </xf>
    <xf numFmtId="0" fontId="10" fillId="0" borderId="15" xfId="9" applyBorder="1" applyAlignment="1">
      <alignment horizontal="left" vertical="center" wrapText="1"/>
    </xf>
    <xf numFmtId="0" fontId="10" fillId="0" borderId="16" xfId="9" applyBorder="1" applyAlignment="1">
      <alignment horizontal="left" vertical="center" wrapText="1"/>
    </xf>
    <xf numFmtId="0" fontId="39" fillId="0" borderId="0" xfId="9" applyFont="1" applyAlignment="1">
      <alignment horizontal="left" vertical="center"/>
    </xf>
    <xf numFmtId="0" fontId="39" fillId="17" borderId="29" xfId="9" applyFont="1" applyFill="1" applyBorder="1" applyAlignment="1">
      <alignment horizontal="center" vertical="center" wrapText="1"/>
    </xf>
    <xf numFmtId="0" fontId="39" fillId="17" borderId="34" xfId="9" applyFont="1" applyFill="1" applyBorder="1" applyAlignment="1">
      <alignment horizontal="center" vertical="center" wrapText="1"/>
    </xf>
    <xf numFmtId="0" fontId="39" fillId="17" borderId="56" xfId="9" applyFont="1" applyFill="1" applyBorder="1" applyAlignment="1">
      <alignment horizontal="center" vertical="center" wrapText="1"/>
    </xf>
    <xf numFmtId="0" fontId="39" fillId="17" borderId="55" xfId="9" applyFont="1" applyFill="1" applyBorder="1" applyAlignment="1">
      <alignment horizontal="center" vertical="center" wrapText="1"/>
    </xf>
    <xf numFmtId="0" fontId="39" fillId="17" borderId="10" xfId="9" applyFont="1" applyFill="1" applyBorder="1" applyAlignment="1">
      <alignment horizontal="center" vertical="center" wrapText="1"/>
    </xf>
    <xf numFmtId="0" fontId="39" fillId="17" borderId="11" xfId="9" applyFont="1" applyFill="1" applyBorder="1" applyAlignment="1">
      <alignment horizontal="center" vertical="center" wrapText="1"/>
    </xf>
    <xf numFmtId="0" fontId="17" fillId="0" borderId="15" xfId="9" applyFont="1" applyBorder="1" applyAlignment="1">
      <alignment horizontal="left" vertical="top" wrapText="1"/>
    </xf>
    <xf numFmtId="0" fontId="17" fillId="0" borderId="16" xfId="9" applyFont="1" applyBorder="1" applyAlignment="1">
      <alignment horizontal="left" vertical="top" wrapText="1"/>
    </xf>
    <xf numFmtId="0" fontId="17" fillId="0" borderId="17" xfId="9" applyFont="1" applyBorder="1" applyAlignment="1">
      <alignment horizontal="left" vertical="top" wrapText="1"/>
    </xf>
    <xf numFmtId="0" fontId="17" fillId="0" borderId="5" xfId="9" applyFont="1" applyBorder="1" applyAlignment="1">
      <alignment horizontal="center" vertical="top" wrapText="1"/>
    </xf>
    <xf numFmtId="0" fontId="0" fillId="19" borderId="10" xfId="9" applyFont="1" applyFill="1" applyBorder="1" applyAlignment="1">
      <alignment horizontal="left" vertical="center" wrapText="1"/>
    </xf>
    <xf numFmtId="0" fontId="39" fillId="19" borderId="11" xfId="9" applyFont="1" applyFill="1" applyBorder="1" applyAlignment="1">
      <alignment horizontal="left" vertical="center" wrapText="1"/>
    </xf>
    <xf numFmtId="0" fontId="39" fillId="19" borderId="12" xfId="9" applyFont="1" applyFill="1" applyBorder="1" applyAlignment="1">
      <alignment horizontal="left" vertical="center" wrapText="1"/>
    </xf>
    <xf numFmtId="0" fontId="9" fillId="0" borderId="13" xfId="9" applyFont="1" applyBorder="1" applyAlignment="1">
      <alignment horizontal="left" vertical="top" wrapText="1"/>
    </xf>
    <xf numFmtId="0" fontId="9" fillId="0" borderId="1" xfId="9" applyFont="1" applyBorder="1" applyAlignment="1">
      <alignment horizontal="left" vertical="top" wrapText="1"/>
    </xf>
    <xf numFmtId="0" fontId="9" fillId="0" borderId="14" xfId="9" applyFont="1" applyBorder="1" applyAlignment="1">
      <alignment horizontal="left" vertical="top" wrapText="1"/>
    </xf>
    <xf numFmtId="0" fontId="17" fillId="0" borderId="13" xfId="9" applyFont="1" applyBorder="1" applyAlignment="1">
      <alignment horizontal="justify" vertical="top" wrapText="1"/>
    </xf>
    <xf numFmtId="0" fontId="17" fillId="0" borderId="1" xfId="9" applyFont="1" applyBorder="1" applyAlignment="1">
      <alignment horizontal="justify" vertical="top" wrapText="1"/>
    </xf>
    <xf numFmtId="0" fontId="17" fillId="0" borderId="14" xfId="9" applyFont="1" applyBorder="1" applyAlignment="1">
      <alignment horizontal="justify" vertical="top" wrapText="1"/>
    </xf>
    <xf numFmtId="0" fontId="17" fillId="0" borderId="58" xfId="9" applyFont="1" applyBorder="1" applyAlignment="1">
      <alignment horizontal="center" vertical="top" wrapText="1"/>
    </xf>
    <xf numFmtId="0" fontId="17" fillId="0" borderId="53" xfId="9" applyFont="1" applyBorder="1" applyAlignment="1">
      <alignment horizontal="center" vertical="top" wrapText="1"/>
    </xf>
    <xf numFmtId="0" fontId="17" fillId="0" borderId="40" xfId="9" applyFont="1" applyBorder="1" applyAlignment="1">
      <alignment horizontal="center" vertical="top" wrapText="1"/>
    </xf>
    <xf numFmtId="0" fontId="39" fillId="19" borderId="10" xfId="9" applyFont="1" applyFill="1" applyBorder="1" applyAlignment="1">
      <alignment horizontal="left" vertical="center" wrapText="1"/>
    </xf>
    <xf numFmtId="0" fontId="17" fillId="0" borderId="33" xfId="9" applyFont="1" applyBorder="1" applyAlignment="1">
      <alignment horizontal="left" vertical="top" wrapText="1"/>
    </xf>
    <xf numFmtId="0" fontId="17" fillId="0" borderId="6" xfId="9" applyFont="1" applyBorder="1" applyAlignment="1">
      <alignment horizontal="left" vertical="top" wrapText="1"/>
    </xf>
    <xf numFmtId="0" fontId="17" fillId="0" borderId="67" xfId="9" applyFont="1" applyBorder="1" applyAlignment="1">
      <alignment horizontal="left" vertical="top" wrapText="1"/>
    </xf>
    <xf numFmtId="0" fontId="17" fillId="0" borderId="1" xfId="9" applyFont="1" applyBorder="1" applyAlignment="1">
      <alignment horizontal="left" vertical="top" wrapText="1"/>
    </xf>
    <xf numFmtId="0" fontId="17" fillId="0" borderId="0" xfId="9" applyFont="1" applyAlignment="1">
      <alignment horizontal="left" vertical="top" wrapText="1"/>
    </xf>
    <xf numFmtId="0" fontId="39" fillId="0" borderId="31" xfId="9" applyFont="1" applyBorder="1" applyAlignment="1">
      <alignment horizontal="center" vertical="center" wrapText="1"/>
    </xf>
    <xf numFmtId="0" fontId="39" fillId="0" borderId="32" xfId="9" applyFont="1" applyBorder="1" applyAlignment="1">
      <alignment horizontal="center" vertical="center" wrapText="1"/>
    </xf>
    <xf numFmtId="0" fontId="39" fillId="0" borderId="4" xfId="9" applyFont="1" applyBorder="1" applyAlignment="1">
      <alignment horizontal="center" vertical="center" wrapText="1"/>
    </xf>
    <xf numFmtId="0" fontId="39" fillId="19" borderId="11" xfId="9" applyFont="1" applyFill="1" applyBorder="1" applyAlignment="1">
      <alignment horizontal="left" vertical="center"/>
    </xf>
    <xf numFmtId="0" fontId="39" fillId="19" borderId="12" xfId="9" applyFont="1" applyFill="1" applyBorder="1" applyAlignment="1">
      <alignment horizontal="left" vertical="center"/>
    </xf>
    <xf numFmtId="0" fontId="10" fillId="0" borderId="13" xfId="9" applyBorder="1" applyAlignment="1">
      <alignment horizontal="left" vertical="top" wrapText="1"/>
    </xf>
    <xf numFmtId="0" fontId="10" fillId="0" borderId="1" xfId="9" applyBorder="1" applyAlignment="1">
      <alignment horizontal="left" vertical="top" wrapText="1"/>
    </xf>
    <xf numFmtId="0" fontId="10" fillId="0" borderId="14" xfId="9" applyBorder="1" applyAlignment="1">
      <alignment horizontal="left" vertical="top" wrapText="1"/>
    </xf>
    <xf numFmtId="0" fontId="17" fillId="0" borderId="58" xfId="9" applyFont="1" applyBorder="1" applyAlignment="1">
      <alignment horizontal="left" vertical="top" wrapText="1"/>
    </xf>
    <xf numFmtId="0" fontId="17" fillId="0" borderId="53" xfId="9" applyFont="1" applyBorder="1" applyAlignment="1">
      <alignment horizontal="left" vertical="top" wrapText="1"/>
    </xf>
    <xf numFmtId="0" fontId="17" fillId="0" borderId="40" xfId="9" applyFont="1" applyBorder="1" applyAlignment="1">
      <alignment horizontal="left" vertical="top" wrapText="1"/>
    </xf>
    <xf numFmtId="0" fontId="39" fillId="17" borderId="31" xfId="9" applyFont="1" applyFill="1" applyBorder="1" applyAlignment="1">
      <alignment horizontal="center" vertical="center"/>
    </xf>
    <xf numFmtId="0" fontId="39" fillId="17" borderId="32" xfId="9" applyFont="1" applyFill="1" applyBorder="1" applyAlignment="1">
      <alignment horizontal="center" vertical="center"/>
    </xf>
    <xf numFmtId="0" fontId="39" fillId="17" borderId="4" xfId="9" applyFont="1" applyFill="1" applyBorder="1" applyAlignment="1">
      <alignment horizontal="center" vertical="center"/>
    </xf>
    <xf numFmtId="0" fontId="10" fillId="0" borderId="0" xfId="9" applyAlignment="1">
      <alignment horizontal="center" vertical="center" wrapText="1"/>
    </xf>
    <xf numFmtId="0" fontId="10" fillId="0" borderId="15" xfId="9" applyBorder="1" applyAlignment="1">
      <alignment horizontal="left" vertical="top" wrapText="1"/>
    </xf>
    <xf numFmtId="0" fontId="10" fillId="0" borderId="16" xfId="9" applyBorder="1" applyAlignment="1">
      <alignment horizontal="left" vertical="top" wrapText="1"/>
    </xf>
    <xf numFmtId="0" fontId="10" fillId="0" borderId="17" xfId="9" applyBorder="1" applyAlignment="1">
      <alignment horizontal="left" vertical="top" wrapText="1"/>
    </xf>
    <xf numFmtId="0" fontId="39" fillId="21" borderId="0" xfId="9" applyFont="1" applyFill="1" applyAlignment="1">
      <alignment horizontal="left" vertical="center"/>
    </xf>
    <xf numFmtId="0" fontId="39" fillId="0" borderId="31" xfId="9" applyFont="1" applyBorder="1" applyAlignment="1">
      <alignment horizontal="left" vertical="center" wrapText="1"/>
    </xf>
    <xf numFmtId="0" fontId="39" fillId="0" borderId="32" xfId="9" applyFont="1" applyBorder="1" applyAlignment="1">
      <alignment horizontal="left" vertical="center" wrapText="1"/>
    </xf>
    <xf numFmtId="0" fontId="39" fillId="0" borderId="4" xfId="9" applyFont="1" applyBorder="1" applyAlignment="1">
      <alignment horizontal="left" vertical="center" wrapText="1"/>
    </xf>
    <xf numFmtId="0" fontId="10" fillId="0" borderId="58" xfId="9" applyBorder="1" applyAlignment="1">
      <alignment horizontal="left" vertical="top" wrapText="1"/>
    </xf>
    <xf numFmtId="0" fontId="10" fillId="0" borderId="53" xfId="9" applyBorder="1" applyAlignment="1">
      <alignment horizontal="left" vertical="top" wrapText="1"/>
    </xf>
    <xf numFmtId="0" fontId="10" fillId="0" borderId="40" xfId="9" applyBorder="1" applyAlignment="1">
      <alignment horizontal="left" vertical="top" wrapText="1"/>
    </xf>
    <xf numFmtId="0" fontId="17" fillId="0" borderId="13" xfId="9" applyFont="1" applyBorder="1" applyAlignment="1">
      <alignment horizontal="left" vertical="top" wrapText="1"/>
    </xf>
    <xf numFmtId="0" fontId="17" fillId="0" borderId="14" xfId="9" applyFont="1" applyBorder="1" applyAlignment="1">
      <alignment horizontal="left" vertical="top" wrapText="1"/>
    </xf>
    <xf numFmtId="0" fontId="39" fillId="19" borderId="10" xfId="9" applyFont="1" applyFill="1" applyBorder="1" applyAlignment="1">
      <alignment horizontal="left" vertical="center"/>
    </xf>
    <xf numFmtId="0" fontId="9" fillId="0" borderId="0" xfId="5" applyFont="1" applyAlignment="1">
      <alignment horizontal="center" vertical="center" wrapText="1"/>
    </xf>
    <xf numFmtId="0" fontId="70" fillId="21" borderId="61" xfId="5" applyFont="1" applyFill="1" applyBorder="1" applyAlignment="1">
      <alignment horizontal="center" vertical="center" wrapText="1"/>
    </xf>
    <xf numFmtId="0" fontId="70" fillId="21" borderId="38" xfId="5" applyFont="1" applyFill="1" applyBorder="1" applyAlignment="1">
      <alignment horizontal="center" vertical="center" wrapText="1"/>
    </xf>
    <xf numFmtId="0" fontId="70" fillId="21" borderId="51" xfId="5" applyFont="1" applyFill="1" applyBorder="1" applyAlignment="1">
      <alignment horizontal="center" vertical="center" wrapText="1"/>
    </xf>
    <xf numFmtId="0" fontId="70" fillId="21" borderId="52" xfId="5" applyFont="1" applyFill="1" applyBorder="1" applyAlignment="1">
      <alignment horizontal="center" vertical="center" wrapText="1"/>
    </xf>
    <xf numFmtId="0" fontId="70" fillId="21" borderId="0" xfId="5" applyFont="1" applyFill="1" applyAlignment="1">
      <alignment horizontal="center" vertical="center" wrapText="1"/>
    </xf>
    <xf numFmtId="0" fontId="72" fillId="19" borderId="62" xfId="5" applyFont="1" applyFill="1" applyBorder="1" applyAlignment="1">
      <alignment horizontal="left" vertical="center"/>
    </xf>
    <xf numFmtId="0" fontId="72" fillId="19" borderId="27" xfId="5" applyFont="1" applyFill="1" applyBorder="1" applyAlignment="1">
      <alignment horizontal="left" vertical="center"/>
    </xf>
    <xf numFmtId="0" fontId="72" fillId="19" borderId="57" xfId="5" applyFont="1" applyFill="1" applyBorder="1" applyAlignment="1">
      <alignment horizontal="left" vertical="center"/>
    </xf>
    <xf numFmtId="0" fontId="42" fillId="21" borderId="0" xfId="5" applyFont="1" applyFill="1" applyAlignment="1">
      <alignment horizontal="left" vertical="center"/>
    </xf>
    <xf numFmtId="0" fontId="46" fillId="0" borderId="0" xfId="5" applyFont="1" applyAlignment="1">
      <alignment horizontal="justify" vertical="top" wrapText="1"/>
    </xf>
    <xf numFmtId="0" fontId="39" fillId="22" borderId="2" xfId="5" applyFont="1" applyFill="1" applyBorder="1" applyAlignment="1">
      <alignment horizontal="center" vertical="center"/>
    </xf>
    <xf numFmtId="0" fontId="39" fillId="22" borderId="44" xfId="5" applyFont="1" applyFill="1" applyBorder="1" applyAlignment="1">
      <alignment horizontal="center" vertical="center"/>
    </xf>
    <xf numFmtId="0" fontId="85" fillId="0" borderId="0" xfId="5" applyFont="1" applyAlignment="1">
      <alignment horizontal="justify" vertical="top" wrapText="1"/>
    </xf>
    <xf numFmtId="0" fontId="39" fillId="16" borderId="1" xfId="5" applyFont="1" applyFill="1" applyBorder="1" applyAlignment="1">
      <alignment horizontal="center" vertical="center"/>
    </xf>
    <xf numFmtId="0" fontId="27" fillId="22" borderId="59" xfId="5" applyFont="1" applyFill="1" applyBorder="1" applyAlignment="1">
      <alignment horizontal="center" vertical="center"/>
    </xf>
    <xf numFmtId="0" fontId="27" fillId="22" borderId="44" xfId="5" applyFont="1" applyFill="1" applyBorder="1" applyAlignment="1">
      <alignment horizontal="center" vertical="center"/>
    </xf>
    <xf numFmtId="0" fontId="39" fillId="16" borderId="13" xfId="5" applyFont="1" applyFill="1" applyBorder="1" applyAlignment="1">
      <alignment horizontal="left" vertical="center"/>
    </xf>
    <xf numFmtId="0" fontId="39" fillId="16" borderId="1" xfId="5" applyFont="1" applyFill="1" applyBorder="1" applyAlignment="1">
      <alignment horizontal="left" vertical="center"/>
    </xf>
    <xf numFmtId="0" fontId="39" fillId="19" borderId="2" xfId="5" applyFont="1" applyFill="1" applyBorder="1" applyAlignment="1">
      <alignment horizontal="left" vertical="center"/>
    </xf>
    <xf numFmtId="0" fontId="39" fillId="19" borderId="5" xfId="5" applyFont="1" applyFill="1" applyBorder="1" applyAlignment="1">
      <alignment horizontal="left" vertical="center"/>
    </xf>
    <xf numFmtId="0" fontId="39" fillId="19" borderId="3" xfId="5" applyFont="1" applyFill="1" applyBorder="1" applyAlignment="1">
      <alignment horizontal="left" vertical="center"/>
    </xf>
    <xf numFmtId="0" fontId="39" fillId="16" borderId="13" xfId="5" applyFont="1" applyFill="1" applyBorder="1" applyAlignment="1">
      <alignment horizontal="left" vertical="center" wrapText="1"/>
    </xf>
    <xf numFmtId="0" fontId="39" fillId="16" borderId="1" xfId="5" applyFont="1" applyFill="1" applyBorder="1" applyAlignment="1">
      <alignment horizontal="left" vertical="center" wrapText="1"/>
    </xf>
    <xf numFmtId="4" fontId="39" fillId="13" borderId="16" xfId="5" applyNumberFormat="1" applyFont="1" applyFill="1" applyBorder="1" applyAlignment="1">
      <alignment horizontal="center" vertical="center" wrapText="1"/>
    </xf>
    <xf numFmtId="0" fontId="39" fillId="16" borderId="14" xfId="5" applyFont="1" applyFill="1" applyBorder="1" applyAlignment="1">
      <alignment horizontal="center" vertical="center"/>
    </xf>
    <xf numFmtId="4" fontId="39" fillId="13" borderId="35" xfId="5" applyNumberFormat="1" applyFont="1" applyFill="1" applyBorder="1" applyAlignment="1">
      <alignment horizontal="center" vertical="center" wrapText="1"/>
    </xf>
    <xf numFmtId="4" fontId="39" fillId="13" borderId="26" xfId="5" applyNumberFormat="1" applyFont="1" applyFill="1" applyBorder="1" applyAlignment="1">
      <alignment horizontal="center" vertical="center" wrapText="1"/>
    </xf>
    <xf numFmtId="4" fontId="39" fillId="13" borderId="25" xfId="5" applyNumberFormat="1" applyFont="1" applyFill="1" applyBorder="1" applyAlignment="1">
      <alignment horizontal="center" vertical="center" wrapText="1"/>
    </xf>
    <xf numFmtId="4" fontId="12" fillId="13" borderId="15" xfId="5" applyNumberFormat="1" applyFill="1" applyBorder="1" applyAlignment="1">
      <alignment horizontal="right" vertical="center" wrapText="1"/>
    </xf>
    <xf numFmtId="4" fontId="12" fillId="13" borderId="16" xfId="5" applyNumberFormat="1" applyFill="1" applyBorder="1" applyAlignment="1">
      <alignment horizontal="right" vertical="center" wrapText="1"/>
    </xf>
    <xf numFmtId="164" fontId="12" fillId="13" borderId="15" xfId="5" applyNumberFormat="1" applyFill="1" applyBorder="1" applyAlignment="1">
      <alignment horizontal="right" vertical="center" wrapText="1"/>
    </xf>
    <xf numFmtId="164" fontId="12" fillId="13" borderId="16" xfId="5" applyNumberFormat="1" applyFill="1" applyBorder="1" applyAlignment="1">
      <alignment horizontal="right" vertical="center" wrapText="1"/>
    </xf>
    <xf numFmtId="0" fontId="39" fillId="16" borderId="10" xfId="5" applyFont="1" applyFill="1" applyBorder="1" applyAlignment="1">
      <alignment horizontal="left" vertical="center"/>
    </xf>
    <xf numFmtId="0" fontId="39" fillId="16" borderId="11" xfId="5" applyFont="1" applyFill="1" applyBorder="1" applyAlignment="1">
      <alignment horizontal="left" vertical="center"/>
    </xf>
    <xf numFmtId="0" fontId="43" fillId="17" borderId="10" xfId="5" applyFont="1" applyFill="1" applyBorder="1" applyAlignment="1">
      <alignment horizontal="center" vertical="center" wrapText="1"/>
    </xf>
    <xf numFmtId="0" fontId="43" fillId="17" borderId="11" xfId="5" applyFont="1" applyFill="1" applyBorder="1" applyAlignment="1">
      <alignment horizontal="center" vertical="center" wrapText="1"/>
    </xf>
    <xf numFmtId="0" fontId="43" fillId="17" borderId="12" xfId="5" applyFont="1" applyFill="1" applyBorder="1" applyAlignment="1">
      <alignment horizontal="center" vertical="center" wrapText="1"/>
    </xf>
    <xf numFmtId="0" fontId="43" fillId="17" borderId="15" xfId="5" applyFont="1" applyFill="1" applyBorder="1" applyAlignment="1">
      <alignment horizontal="center" vertical="center" wrapText="1"/>
    </xf>
    <xf numFmtId="0" fontId="43" fillId="17" borderId="16" xfId="5" applyFont="1" applyFill="1" applyBorder="1" applyAlignment="1">
      <alignment horizontal="center" vertical="center" wrapText="1"/>
    </xf>
    <xf numFmtId="0" fontId="43" fillId="17" borderId="17" xfId="5" applyFont="1" applyFill="1" applyBorder="1" applyAlignment="1">
      <alignment horizontal="center" vertical="center" wrapText="1"/>
    </xf>
    <xf numFmtId="0" fontId="48" fillId="19" borderId="31" xfId="5" applyFont="1" applyFill="1" applyBorder="1" applyAlignment="1">
      <alignment horizontal="center" vertical="center"/>
    </xf>
    <xf numFmtId="0" fontId="48" fillId="19" borderId="32" xfId="5" applyFont="1" applyFill="1" applyBorder="1" applyAlignment="1">
      <alignment horizontal="center" vertical="center"/>
    </xf>
    <xf numFmtId="0" fontId="48" fillId="19" borderId="4" xfId="5" applyFont="1" applyFill="1" applyBorder="1" applyAlignment="1">
      <alignment horizontal="center" vertical="center"/>
    </xf>
    <xf numFmtId="0" fontId="47" fillId="0" borderId="0" xfId="5" applyFont="1" applyAlignment="1">
      <alignment horizontal="left" vertical="top" wrapText="1"/>
    </xf>
    <xf numFmtId="0" fontId="45" fillId="19" borderId="31" xfId="5" applyFont="1" applyFill="1" applyBorder="1" applyAlignment="1">
      <alignment horizontal="center" vertical="center" wrapText="1"/>
    </xf>
    <xf numFmtId="0" fontId="45" fillId="19" borderId="32" xfId="5" applyFont="1" applyFill="1" applyBorder="1" applyAlignment="1">
      <alignment horizontal="center" vertical="center" wrapText="1"/>
    </xf>
    <xf numFmtId="0" fontId="45" fillId="19" borderId="4" xfId="5" applyFont="1" applyFill="1" applyBorder="1" applyAlignment="1">
      <alignment horizontal="center" vertical="center" wrapText="1"/>
    </xf>
    <xf numFmtId="0" fontId="46" fillId="0" borderId="0" xfId="5" applyFont="1" applyAlignment="1">
      <alignment horizontal="left" vertical="top" wrapText="1"/>
    </xf>
    <xf numFmtId="0" fontId="24" fillId="13" borderId="59" xfId="5" applyFont="1" applyFill="1" applyBorder="1" applyAlignment="1">
      <alignment horizontal="center" vertical="top" wrapText="1"/>
    </xf>
    <xf numFmtId="0" fontId="24" fillId="13" borderId="5" xfId="5" applyFont="1" applyFill="1" applyBorder="1" applyAlignment="1">
      <alignment horizontal="center" vertical="top" wrapText="1"/>
    </xf>
    <xf numFmtId="0" fontId="24" fillId="13" borderId="44" xfId="5" applyFont="1" applyFill="1" applyBorder="1" applyAlignment="1">
      <alignment horizontal="center" vertical="top" wrapText="1"/>
    </xf>
    <xf numFmtId="0" fontId="21" fillId="19" borderId="2" xfId="5" applyFont="1" applyFill="1" applyBorder="1" applyAlignment="1">
      <alignment horizontal="left" vertical="center" wrapText="1"/>
    </xf>
    <xf numFmtId="0" fontId="21" fillId="19" borderId="5" xfId="5" applyFont="1" applyFill="1" applyBorder="1" applyAlignment="1">
      <alignment horizontal="left" vertical="center" wrapText="1"/>
    </xf>
    <xf numFmtId="0" fontId="21" fillId="19" borderId="3" xfId="5" applyFont="1" applyFill="1" applyBorder="1" applyAlignment="1">
      <alignment horizontal="left" vertical="center" wrapText="1"/>
    </xf>
    <xf numFmtId="0" fontId="39" fillId="21" borderId="0" xfId="5" applyFont="1" applyFill="1" applyAlignment="1">
      <alignment horizontal="left" vertical="center"/>
    </xf>
    <xf numFmtId="14" fontId="12" fillId="14" borderId="39" xfId="5" applyNumberFormat="1" applyFill="1" applyBorder="1" applyAlignment="1" applyProtection="1">
      <alignment horizontal="left" vertical="center" wrapText="1"/>
      <protection locked="0"/>
    </xf>
    <xf numFmtId="0" fontId="12" fillId="14" borderId="53" xfId="5" applyFill="1" applyBorder="1" applyAlignment="1" applyProtection="1">
      <alignment horizontal="left" vertical="center" wrapText="1"/>
      <protection locked="0"/>
    </xf>
    <xf numFmtId="0" fontId="12" fillId="14" borderId="40" xfId="5" applyFill="1" applyBorder="1" applyAlignment="1" applyProtection="1">
      <alignment horizontal="left" vertical="center" wrapText="1"/>
      <protection locked="0"/>
    </xf>
    <xf numFmtId="0" fontId="48" fillId="19" borderId="10" xfId="5" applyFont="1" applyFill="1" applyBorder="1" applyAlignment="1">
      <alignment horizontal="left" vertical="center"/>
    </xf>
    <xf numFmtId="0" fontId="48" fillId="19" borderId="11" xfId="5" applyFont="1" applyFill="1" applyBorder="1" applyAlignment="1">
      <alignment horizontal="left" vertical="center"/>
    </xf>
    <xf numFmtId="0" fontId="48" fillId="19" borderId="12" xfId="5" applyFont="1" applyFill="1" applyBorder="1" applyAlignment="1">
      <alignment horizontal="left" vertical="center"/>
    </xf>
    <xf numFmtId="0" fontId="12" fillId="16" borderId="58" xfId="5" applyFill="1" applyBorder="1" applyAlignment="1">
      <alignment horizontal="left" vertical="center" wrapText="1"/>
    </xf>
    <xf numFmtId="0" fontId="12" fillId="16" borderId="53" xfId="5" applyFill="1" applyBorder="1" applyAlignment="1">
      <alignment horizontal="left" vertical="center" wrapText="1"/>
    </xf>
    <xf numFmtId="0" fontId="12" fillId="16" borderId="43" xfId="5" applyFill="1" applyBorder="1" applyAlignment="1">
      <alignment horizontal="left" vertical="center" wrapText="1"/>
    </xf>
    <xf numFmtId="0" fontId="9" fillId="16" borderId="58" xfId="5" applyFont="1" applyFill="1" applyBorder="1" applyAlignment="1">
      <alignment horizontal="left" vertical="center" wrapText="1"/>
    </xf>
    <xf numFmtId="14" fontId="12" fillId="14" borderId="53" xfId="5" applyNumberFormat="1" applyFill="1" applyBorder="1" applyAlignment="1" applyProtection="1">
      <alignment horizontal="left" vertical="center" wrapText="1"/>
      <protection locked="0"/>
    </xf>
    <xf numFmtId="14" fontId="12" fillId="14" borderId="40" xfId="5" applyNumberFormat="1" applyFill="1" applyBorder="1" applyAlignment="1" applyProtection="1">
      <alignment horizontal="left" vertical="center" wrapText="1"/>
      <protection locked="0"/>
    </xf>
    <xf numFmtId="0" fontId="48" fillId="14" borderId="39" xfId="5" applyFont="1" applyFill="1" applyBorder="1" applyAlignment="1" applyProtection="1">
      <alignment horizontal="left" vertical="center"/>
      <protection locked="0"/>
    </xf>
    <xf numFmtId="0" fontId="48" fillId="14" borderId="53" xfId="5" applyFont="1" applyFill="1" applyBorder="1" applyAlignment="1" applyProtection="1">
      <alignment horizontal="left" vertical="center"/>
      <protection locked="0"/>
    </xf>
    <xf numFmtId="0" fontId="48" fillId="14" borderId="40" xfId="5" applyFont="1" applyFill="1" applyBorder="1" applyAlignment="1" applyProtection="1">
      <alignment horizontal="left" vertical="center"/>
      <protection locked="0"/>
    </xf>
    <xf numFmtId="49" fontId="8" fillId="14" borderId="39" xfId="5" applyNumberFormat="1" applyFont="1" applyFill="1" applyBorder="1" applyAlignment="1" applyProtection="1">
      <alignment horizontal="left" vertical="center" wrapText="1"/>
      <protection locked="0"/>
    </xf>
    <xf numFmtId="49" fontId="12" fillId="14" borderId="53" xfId="5" applyNumberFormat="1" applyFill="1" applyBorder="1" applyAlignment="1" applyProtection="1">
      <alignment horizontal="left" vertical="center" wrapText="1"/>
      <protection locked="0"/>
    </xf>
    <xf numFmtId="49" fontId="12" fillId="14" borderId="40" xfId="5" applyNumberFormat="1" applyFill="1" applyBorder="1" applyAlignment="1" applyProtection="1">
      <alignment horizontal="left" vertical="center" wrapText="1"/>
      <protection locked="0"/>
    </xf>
    <xf numFmtId="49" fontId="5" fillId="14" borderId="39" xfId="5" applyNumberFormat="1" applyFont="1" applyFill="1" applyBorder="1" applyAlignment="1" applyProtection="1">
      <alignment horizontal="left" vertical="center" wrapText="1"/>
      <protection locked="0"/>
    </xf>
    <xf numFmtId="0" fontId="8" fillId="14" borderId="39" xfId="5" applyFont="1" applyFill="1" applyBorder="1" applyAlignment="1" applyProtection="1">
      <alignment horizontal="left" vertical="center" wrapText="1"/>
      <protection locked="0"/>
    </xf>
    <xf numFmtId="0" fontId="64" fillId="16" borderId="24" xfId="1" applyFont="1" applyFill="1" applyBorder="1" applyAlignment="1" applyProtection="1">
      <alignment horizontal="left" vertical="center" wrapText="1"/>
    </xf>
    <xf numFmtId="0" fontId="64" fillId="16" borderId="26" xfId="1" applyFont="1" applyFill="1" applyBorder="1" applyAlignment="1" applyProtection="1">
      <alignment horizontal="left" vertical="center" wrapText="1"/>
    </xf>
    <xf numFmtId="0" fontId="64" fillId="16" borderId="25" xfId="1" applyFont="1" applyFill="1" applyBorder="1" applyAlignment="1" applyProtection="1">
      <alignment horizontal="left" vertical="center" wrapText="1"/>
    </xf>
    <xf numFmtId="2" fontId="12" fillId="14" borderId="35" xfId="5" applyNumberFormat="1" applyFill="1" applyBorder="1" applyAlignment="1" applyProtection="1">
      <alignment horizontal="left" vertical="center" wrapText="1"/>
      <protection locked="0"/>
    </xf>
    <xf numFmtId="2" fontId="12" fillId="14" borderId="26" xfId="5" applyNumberFormat="1" applyFill="1" applyBorder="1" applyAlignment="1" applyProtection="1">
      <alignment horizontal="left" vertical="center" wrapText="1"/>
      <protection locked="0"/>
    </xf>
    <xf numFmtId="2" fontId="12" fillId="14" borderId="36" xfId="5" applyNumberFormat="1" applyFill="1" applyBorder="1" applyAlignment="1" applyProtection="1">
      <alignment horizontal="left" vertical="center" wrapText="1"/>
      <protection locked="0"/>
    </xf>
    <xf numFmtId="0" fontId="12" fillId="16" borderId="13" xfId="5" applyFill="1" applyBorder="1" applyAlignment="1">
      <alignment horizontal="left" vertical="center" wrapText="1"/>
    </xf>
    <xf numFmtId="0" fontId="12" fillId="16" borderId="1" xfId="5" applyFill="1" applyBorder="1" applyAlignment="1">
      <alignment horizontal="left" vertical="center" wrapText="1"/>
    </xf>
    <xf numFmtId="0" fontId="9" fillId="16" borderId="13" xfId="5" applyFont="1" applyFill="1" applyBorder="1" applyAlignment="1">
      <alignment horizontal="left" vertical="center" wrapText="1"/>
    </xf>
    <xf numFmtId="0" fontId="9" fillId="16" borderId="15" xfId="5" applyFont="1" applyFill="1" applyBorder="1" applyAlignment="1">
      <alignment horizontal="left" vertical="center" wrapText="1"/>
    </xf>
    <xf numFmtId="0" fontId="9" fillId="16" borderId="16" xfId="5" applyFont="1" applyFill="1" applyBorder="1" applyAlignment="1">
      <alignment horizontal="left" vertical="center" wrapText="1"/>
    </xf>
    <xf numFmtId="1" fontId="12" fillId="14" borderId="16" xfId="5" applyNumberFormat="1" applyFill="1" applyBorder="1" applyAlignment="1" applyProtection="1">
      <alignment horizontal="left" vertical="center" wrapText="1"/>
      <protection locked="0"/>
    </xf>
    <xf numFmtId="1" fontId="12" fillId="14" borderId="17" xfId="5" applyNumberFormat="1" applyFill="1" applyBorder="1" applyAlignment="1" applyProtection="1">
      <alignment horizontal="left" vertical="center" wrapText="1"/>
      <protection locked="0"/>
    </xf>
    <xf numFmtId="0" fontId="18" fillId="17" borderId="31" xfId="5" applyFont="1" applyFill="1" applyBorder="1" applyAlignment="1">
      <alignment horizontal="center" vertical="center"/>
    </xf>
    <xf numFmtId="0" fontId="18" fillId="17" borderId="32" xfId="5" applyFont="1" applyFill="1" applyBorder="1" applyAlignment="1">
      <alignment horizontal="center" vertical="center"/>
    </xf>
    <xf numFmtId="0" fontId="18" fillId="17" borderId="4" xfId="5" applyFont="1" applyFill="1" applyBorder="1" applyAlignment="1">
      <alignment horizontal="center" vertical="center"/>
    </xf>
    <xf numFmtId="0" fontId="27" fillId="19" borderId="10" xfId="5" applyFont="1" applyFill="1" applyBorder="1" applyAlignment="1">
      <alignment horizontal="left" vertical="center" wrapText="1"/>
    </xf>
    <xf numFmtId="0" fontId="27" fillId="19" borderId="11" xfId="5" applyFont="1" applyFill="1" applyBorder="1" applyAlignment="1">
      <alignment horizontal="left" vertical="center" wrapText="1"/>
    </xf>
    <xf numFmtId="0" fontId="27" fillId="19" borderId="15" xfId="5" applyFont="1" applyFill="1" applyBorder="1" applyAlignment="1">
      <alignment horizontal="left" vertical="center" wrapText="1"/>
    </xf>
    <xf numFmtId="0" fontId="27" fillId="19" borderId="16" xfId="5" applyFont="1" applyFill="1" applyBorder="1" applyAlignment="1">
      <alignment horizontal="left" vertical="center" wrapText="1"/>
    </xf>
    <xf numFmtId="0" fontId="17" fillId="0" borderId="0" xfId="5" applyFont="1" applyAlignment="1">
      <alignment horizontal="left" vertical="center" wrapText="1"/>
    </xf>
    <xf numFmtId="0" fontId="67" fillId="0" borderId="0" xfId="5" applyFont="1" applyAlignment="1">
      <alignment horizontal="left" vertical="center" wrapText="1"/>
    </xf>
    <xf numFmtId="0" fontId="69" fillId="0" borderId="0" xfId="5" applyFont="1" applyAlignment="1">
      <alignment horizontal="left" vertical="center" wrapText="1"/>
    </xf>
    <xf numFmtId="0" fontId="9" fillId="0" borderId="0" xfId="5" applyFont="1" applyAlignment="1">
      <alignment horizontal="left" vertical="center" wrapText="1"/>
    </xf>
    <xf numFmtId="0" fontId="17" fillId="0" borderId="1" xfId="5" applyFont="1" applyBorder="1" applyAlignment="1">
      <alignment horizontal="left" vertical="top" wrapText="1"/>
    </xf>
    <xf numFmtId="0" fontId="24" fillId="14" borderId="1" xfId="5" applyFont="1" applyFill="1" applyBorder="1" applyAlignment="1">
      <alignment horizontal="center" vertical="center"/>
    </xf>
    <xf numFmtId="0" fontId="54" fillId="23" borderId="1" xfId="5" applyFont="1" applyFill="1" applyBorder="1" applyAlignment="1">
      <alignment horizontal="center" vertical="center"/>
    </xf>
    <xf numFmtId="0" fontId="27" fillId="0" borderId="1" xfId="5" applyFont="1" applyBorder="1" applyAlignment="1">
      <alignment horizontal="center" vertical="top" wrapText="1"/>
    </xf>
    <xf numFmtId="0" fontId="27" fillId="0" borderId="1" xfId="5" applyFont="1" applyBorder="1" applyAlignment="1">
      <alignment horizontal="left" vertical="top" wrapText="1"/>
    </xf>
    <xf numFmtId="9" fontId="17" fillId="0" borderId="1" xfId="5" applyNumberFormat="1" applyFont="1" applyBorder="1" applyAlignment="1">
      <alignment horizontal="center" vertical="top" wrapText="1"/>
    </xf>
    <xf numFmtId="0" fontId="68" fillId="21" borderId="39" xfId="5" applyFont="1" applyFill="1" applyBorder="1" applyAlignment="1">
      <alignment horizontal="left" vertical="center"/>
    </xf>
    <xf numFmtId="0" fontId="68" fillId="21" borderId="53" xfId="5" applyFont="1" applyFill="1" applyBorder="1" applyAlignment="1">
      <alignment horizontal="left" vertical="center"/>
    </xf>
    <xf numFmtId="0" fontId="68" fillId="21" borderId="43" xfId="5" applyFont="1" applyFill="1" applyBorder="1" applyAlignment="1">
      <alignment horizontal="left" vertical="center"/>
    </xf>
    <xf numFmtId="0" fontId="18" fillId="17" borderId="2" xfId="5" applyFont="1" applyFill="1" applyBorder="1" applyAlignment="1">
      <alignment horizontal="center" vertical="center"/>
    </xf>
    <xf numFmtId="0" fontId="18" fillId="17" borderId="5" xfId="5" applyFont="1" applyFill="1" applyBorder="1" applyAlignment="1">
      <alignment horizontal="center" vertical="center"/>
    </xf>
    <xf numFmtId="0" fontId="18" fillId="17" borderId="44" xfId="5" applyFont="1" applyFill="1" applyBorder="1" applyAlignment="1">
      <alignment horizontal="center" vertical="center"/>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0" xfId="0" applyFont="1" applyAlignment="1">
      <alignment horizontal="left" vertical="center" wrapText="1"/>
    </xf>
    <xf numFmtId="0" fontId="24" fillId="8" borderId="6"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19" xfId="0" applyFont="1" applyFill="1" applyBorder="1" applyAlignment="1">
      <alignment horizontal="center" vertical="center" wrapText="1"/>
    </xf>
    <xf numFmtId="0" fontId="24" fillId="8" borderId="22" xfId="0" applyFont="1" applyFill="1" applyBorder="1" applyAlignment="1">
      <alignment horizontal="center" vertical="center" wrapText="1"/>
    </xf>
    <xf numFmtId="0" fontId="9" fillId="4" borderId="1" xfId="0" applyFont="1" applyFill="1" applyBorder="1" applyAlignment="1">
      <alignment horizontal="left" vertical="top" wrapText="1"/>
    </xf>
    <xf numFmtId="0" fontId="73" fillId="0" borderId="0" xfId="0" applyFont="1" applyAlignment="1">
      <alignment horizontal="center" vertical="center" wrapText="1"/>
    </xf>
    <xf numFmtId="0" fontId="20" fillId="4" borderId="2"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4" borderId="16"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0" fillId="4" borderId="13"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4" borderId="39"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2" borderId="29"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30"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1" fillId="4" borderId="31" xfId="0" applyFont="1" applyFill="1" applyBorder="1" applyAlignment="1">
      <alignment horizontal="left" vertical="center" wrapText="1"/>
    </xf>
    <xf numFmtId="0" fontId="21" fillId="4" borderId="32"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19" fillId="13" borderId="11" xfId="0" applyFont="1" applyFill="1" applyBorder="1" applyAlignment="1">
      <alignment horizontal="left" vertical="center"/>
    </xf>
    <xf numFmtId="0" fontId="19" fillId="13" borderId="12" xfId="0" applyFont="1" applyFill="1" applyBorder="1" applyAlignment="1">
      <alignment horizontal="left" vertical="center"/>
    </xf>
    <xf numFmtId="0" fontId="21" fillId="2" borderId="1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9" fillId="13" borderId="1" xfId="0" applyFont="1" applyFill="1" applyBorder="1" applyAlignment="1">
      <alignment horizontal="left" vertical="center"/>
    </xf>
    <xf numFmtId="0" fontId="19" fillId="13" borderId="14" xfId="0" applyFont="1" applyFill="1" applyBorder="1" applyAlignment="1">
      <alignment horizontal="left" vertical="center"/>
    </xf>
    <xf numFmtId="0" fontId="19" fillId="16" borderId="52" xfId="0" applyFont="1" applyFill="1" applyBorder="1" applyAlignment="1">
      <alignment horizontal="left" vertical="top" wrapText="1"/>
    </xf>
    <xf numFmtId="0" fontId="19" fillId="16" borderId="0" xfId="0" applyFont="1" applyFill="1" applyAlignment="1">
      <alignment horizontal="left" vertical="top" wrapText="1"/>
    </xf>
    <xf numFmtId="0" fontId="19" fillId="16" borderId="52" xfId="0" applyFont="1" applyFill="1" applyBorder="1" applyAlignment="1">
      <alignment horizontal="left" vertical="center" wrapText="1"/>
    </xf>
    <xf numFmtId="0" fontId="19" fillId="16" borderId="0" xfId="0" applyFont="1" applyFill="1" applyAlignment="1">
      <alignment horizontal="left" vertical="center" wrapText="1"/>
    </xf>
    <xf numFmtId="14" fontId="19" fillId="13" borderId="1" xfId="0" applyNumberFormat="1" applyFont="1" applyFill="1" applyBorder="1" applyAlignment="1">
      <alignment horizontal="left" vertical="center"/>
    </xf>
    <xf numFmtId="14" fontId="19" fillId="13" borderId="14" xfId="0" applyNumberFormat="1" applyFont="1" applyFill="1" applyBorder="1" applyAlignment="1">
      <alignment horizontal="left" vertical="center"/>
    </xf>
    <xf numFmtId="0" fontId="21" fillId="2" borderId="24" xfId="0" applyFont="1" applyFill="1" applyBorder="1" applyAlignment="1">
      <alignment horizontal="left" vertical="center" wrapText="1"/>
    </xf>
    <xf numFmtId="0" fontId="21" fillId="2" borderId="25" xfId="0" applyFont="1" applyFill="1" applyBorder="1" applyAlignment="1">
      <alignment horizontal="left" vertical="center" wrapText="1"/>
    </xf>
    <xf numFmtId="14" fontId="19" fillId="13" borderId="16" xfId="0" applyNumberFormat="1" applyFont="1" applyFill="1" applyBorder="1" applyAlignment="1">
      <alignment horizontal="left" vertical="center"/>
    </xf>
    <xf numFmtId="14" fontId="19" fillId="13" borderId="17" xfId="0" applyNumberFormat="1" applyFont="1" applyFill="1" applyBorder="1" applyAlignment="1">
      <alignment horizontal="left" vertical="center"/>
    </xf>
    <xf numFmtId="0" fontId="24" fillId="2" borderId="13"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19" fillId="3" borderId="32" xfId="0" applyFont="1" applyFill="1" applyBorder="1" applyAlignment="1">
      <alignment horizontal="center" vertical="center"/>
    </xf>
    <xf numFmtId="0" fontId="19" fillId="3" borderId="4" xfId="0" applyFont="1" applyFill="1" applyBorder="1" applyAlignment="1">
      <alignment horizontal="center" vertical="center"/>
    </xf>
    <xf numFmtId="0" fontId="19" fillId="13" borderId="16" xfId="0" applyFont="1" applyFill="1" applyBorder="1" applyAlignment="1" applyProtection="1">
      <alignment horizontal="left" vertical="center"/>
      <protection locked="0"/>
    </xf>
    <xf numFmtId="0" fontId="19" fillId="13" borderId="17" xfId="0" applyFont="1" applyFill="1" applyBorder="1" applyAlignment="1" applyProtection="1">
      <alignment horizontal="left" vertical="center"/>
      <protection locked="0"/>
    </xf>
    <xf numFmtId="0" fontId="74" fillId="0" borderId="0" xfId="0" applyFont="1" applyAlignment="1">
      <alignment horizontal="left" vertical="center" wrapText="1"/>
    </xf>
    <xf numFmtId="0" fontId="21" fillId="2" borderId="30"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9"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19" fillId="13" borderId="11" xfId="0" applyFont="1" applyFill="1" applyBorder="1" applyAlignment="1">
      <alignment horizontal="left" vertical="center" wrapText="1"/>
    </xf>
    <xf numFmtId="0" fontId="19" fillId="13" borderId="12" xfId="0" applyFont="1" applyFill="1" applyBorder="1" applyAlignment="1">
      <alignment horizontal="left" vertical="center" wrapText="1"/>
    </xf>
    <xf numFmtId="0" fontId="21" fillId="2" borderId="1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9" fillId="16" borderId="52" xfId="0" applyFont="1" applyFill="1" applyBorder="1" applyAlignment="1">
      <alignment horizontal="left" vertical="top"/>
    </xf>
    <xf numFmtId="0" fontId="19" fillId="16" borderId="0" xfId="0" applyFont="1" applyFill="1" applyAlignment="1">
      <alignment horizontal="left" vertical="top"/>
    </xf>
    <xf numFmtId="0" fontId="19" fillId="4" borderId="15"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19" fillId="4" borderId="26" xfId="0" applyFont="1" applyFill="1" applyBorder="1" applyAlignment="1">
      <alignment horizontal="left" vertical="center" wrapText="1"/>
    </xf>
    <xf numFmtId="0" fontId="19" fillId="4" borderId="25" xfId="0" applyFont="1" applyFill="1" applyBorder="1" applyAlignment="1">
      <alignment horizontal="left" vertical="center" wrapText="1"/>
    </xf>
    <xf numFmtId="0" fontId="20" fillId="16" borderId="52" xfId="0" applyFont="1" applyFill="1" applyBorder="1" applyAlignment="1">
      <alignment horizontal="left" vertical="center" wrapText="1"/>
    </xf>
    <xf numFmtId="0" fontId="20" fillId="16" borderId="0" xfId="0" applyFont="1" applyFill="1" applyAlignment="1">
      <alignment horizontal="left" vertical="center" wrapText="1"/>
    </xf>
    <xf numFmtId="0" fontId="19" fillId="13" borderId="1" xfId="0" applyFont="1" applyFill="1" applyBorder="1" applyAlignment="1" applyProtection="1">
      <alignment horizontal="left" vertical="center"/>
      <protection locked="0"/>
    </xf>
    <xf numFmtId="0" fontId="19" fillId="13" borderId="14" xfId="0" applyFont="1" applyFill="1" applyBorder="1" applyAlignment="1" applyProtection="1">
      <alignment horizontal="left" vertical="center"/>
      <protection locked="0"/>
    </xf>
    <xf numFmtId="0" fontId="19" fillId="13" borderId="11" xfId="0" applyFont="1" applyFill="1" applyBorder="1" applyAlignment="1" applyProtection="1">
      <alignment horizontal="left" vertical="center"/>
      <protection locked="0"/>
    </xf>
    <xf numFmtId="0" fontId="19" fillId="13" borderId="12" xfId="0" applyFont="1" applyFill="1" applyBorder="1" applyAlignment="1" applyProtection="1">
      <alignment horizontal="left" vertical="center"/>
      <protection locked="0"/>
    </xf>
    <xf numFmtId="14" fontId="19" fillId="13" borderId="1" xfId="0" applyNumberFormat="1" applyFont="1" applyFill="1" applyBorder="1" applyAlignment="1" applyProtection="1">
      <alignment horizontal="left" vertical="center"/>
      <protection locked="0"/>
    </xf>
    <xf numFmtId="14" fontId="19" fillId="13" borderId="14" xfId="0" applyNumberFormat="1" applyFont="1" applyFill="1" applyBorder="1" applyAlignment="1" applyProtection="1">
      <alignment horizontal="left" vertical="center"/>
      <protection locked="0"/>
    </xf>
    <xf numFmtId="14" fontId="19" fillId="13" borderId="16" xfId="0" applyNumberFormat="1" applyFont="1" applyFill="1" applyBorder="1" applyAlignment="1" applyProtection="1">
      <alignment horizontal="left" vertical="center"/>
      <protection locked="0"/>
    </xf>
    <xf numFmtId="14" fontId="19" fillId="13" borderId="17" xfId="0" applyNumberFormat="1" applyFont="1" applyFill="1" applyBorder="1" applyAlignment="1" applyProtection="1">
      <alignment horizontal="left" vertical="center"/>
      <protection locked="0"/>
    </xf>
    <xf numFmtId="0" fontId="20" fillId="16" borderId="52" xfId="0" applyFont="1" applyFill="1" applyBorder="1" applyAlignment="1">
      <alignment horizontal="left" vertical="top" wrapText="1"/>
    </xf>
    <xf numFmtId="0" fontId="20" fillId="16" borderId="0" xfId="0" applyFont="1" applyFill="1" applyAlignment="1">
      <alignment horizontal="left" vertical="top" wrapText="1"/>
    </xf>
    <xf numFmtId="0" fontId="20" fillId="4" borderId="31" xfId="0" applyFont="1" applyFill="1" applyBorder="1" applyAlignment="1">
      <alignment horizontal="left" vertical="center" wrapText="1"/>
    </xf>
    <xf numFmtId="0" fontId="20" fillId="4" borderId="32" xfId="0" applyFont="1" applyFill="1" applyBorder="1" applyAlignment="1">
      <alignment horizontal="left" vertical="center" wrapText="1"/>
    </xf>
    <xf numFmtId="0" fontId="20" fillId="4" borderId="34" xfId="0" applyFont="1" applyFill="1" applyBorder="1" applyAlignment="1">
      <alignment horizontal="left" vertical="center" wrapText="1"/>
    </xf>
    <xf numFmtId="0" fontId="20" fillId="4" borderId="23" xfId="0" applyFont="1" applyFill="1" applyBorder="1" applyAlignment="1">
      <alignment horizontal="left" vertical="center" wrapText="1"/>
    </xf>
    <xf numFmtId="0" fontId="73" fillId="0" borderId="0" xfId="0" applyFont="1" applyAlignment="1">
      <alignment horizontal="left"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1" fillId="2" borderId="15"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19" fillId="13" borderId="16" xfId="0" applyFont="1" applyFill="1" applyBorder="1" applyAlignment="1">
      <alignment horizontal="left" vertical="center"/>
    </xf>
    <xf numFmtId="0" fontId="19" fillId="13" borderId="17" xfId="0" applyFont="1" applyFill="1" applyBorder="1" applyAlignment="1">
      <alignment horizontal="left" vertical="center"/>
    </xf>
    <xf numFmtId="0" fontId="71" fillId="16" borderId="63" xfId="7" applyFont="1" applyFill="1" applyBorder="1" applyAlignment="1">
      <alignment horizontal="center"/>
    </xf>
    <xf numFmtId="0" fontId="71" fillId="16" borderId="64" xfId="7" applyFont="1" applyFill="1" applyBorder="1" applyAlignment="1">
      <alignment horizontal="center"/>
    </xf>
    <xf numFmtId="0" fontId="71" fillId="16" borderId="65" xfId="7" applyFont="1" applyFill="1" applyBorder="1" applyAlignment="1">
      <alignment horizontal="center"/>
    </xf>
    <xf numFmtId="0" fontId="11" fillId="0" borderId="0" xfId="7" applyAlignment="1">
      <alignment horizontal="left"/>
    </xf>
    <xf numFmtId="0" fontId="11" fillId="0" borderId="9" xfId="7" applyBorder="1" applyAlignment="1">
      <alignment horizontal="left"/>
    </xf>
    <xf numFmtId="0" fontId="11" fillId="0" borderId="66" xfId="7" applyBorder="1" applyAlignment="1">
      <alignment horizontal="left"/>
    </xf>
    <xf numFmtId="0" fontId="11" fillId="0" borderId="42" xfId="7" applyBorder="1" applyAlignment="1">
      <alignment horizontal="left"/>
    </xf>
    <xf numFmtId="0" fontId="23" fillId="13" borderId="0" xfId="0" applyFont="1" applyFill="1" applyAlignment="1">
      <alignment horizontal="center" vertical="center"/>
    </xf>
    <xf numFmtId="0" fontId="23" fillId="14" borderId="0" xfId="0" applyFont="1" applyFill="1" applyAlignment="1">
      <alignment horizontal="center" vertical="center"/>
    </xf>
    <xf numFmtId="0" fontId="23" fillId="15" borderId="0" xfId="0" applyFont="1" applyFill="1" applyAlignment="1">
      <alignment horizontal="center" vertical="center"/>
    </xf>
    <xf numFmtId="14" fontId="23" fillId="11" borderId="19" xfId="0" applyNumberFormat="1" applyFont="1" applyFill="1" applyBorder="1" applyAlignment="1">
      <alignment horizontal="center" vertical="center" wrapText="1"/>
    </xf>
    <xf numFmtId="14" fontId="23" fillId="11" borderId="21" xfId="0" applyNumberFormat="1" applyFont="1" applyFill="1" applyBorder="1" applyAlignment="1">
      <alignment horizontal="center" vertical="center" wrapText="1"/>
    </xf>
    <xf numFmtId="0" fontId="24" fillId="12" borderId="19" xfId="0" applyFont="1" applyFill="1" applyBorder="1" applyAlignment="1">
      <alignment horizontal="center" vertical="center"/>
    </xf>
    <xf numFmtId="0" fontId="24" fillId="12" borderId="20" xfId="0" applyFont="1" applyFill="1" applyBorder="1" applyAlignment="1">
      <alignment horizontal="center" vertical="center"/>
    </xf>
    <xf numFmtId="0" fontId="24" fillId="12" borderId="21" xfId="0" applyFont="1" applyFill="1" applyBorder="1" applyAlignment="1">
      <alignment horizontal="center" vertical="center"/>
    </xf>
    <xf numFmtId="0" fontId="21" fillId="2" borderId="3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6" xfId="0" applyFont="1" applyFill="1" applyBorder="1" applyAlignment="1">
      <alignment horizontal="center" vertical="center" wrapText="1"/>
    </xf>
    <xf numFmtId="14" fontId="21" fillId="7" borderId="11" xfId="0" applyNumberFormat="1" applyFont="1" applyFill="1" applyBorder="1" applyAlignment="1">
      <alignment horizontal="center" vertical="center" wrapText="1"/>
    </xf>
    <xf numFmtId="0" fontId="24" fillId="5" borderId="11" xfId="0" applyFont="1" applyFill="1" applyBorder="1" applyAlignment="1">
      <alignment horizontal="center" vertical="center"/>
    </xf>
    <xf numFmtId="0" fontId="31" fillId="13" borderId="2"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19" fillId="13" borderId="44"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19" fillId="14" borderId="5" xfId="0" applyFont="1" applyFill="1" applyBorder="1" applyAlignment="1">
      <alignment horizontal="center" vertical="center" wrapText="1"/>
    </xf>
    <xf numFmtId="0" fontId="19" fillId="14" borderId="44" xfId="0" applyFont="1" applyFill="1" applyBorder="1" applyAlignment="1">
      <alignment horizontal="center" vertical="center" wrapText="1"/>
    </xf>
    <xf numFmtId="0" fontId="24" fillId="3" borderId="11" xfId="0" applyFont="1" applyFill="1" applyBorder="1" applyAlignment="1">
      <alignment horizontal="center" vertical="center"/>
    </xf>
    <xf numFmtId="0" fontId="24" fillId="3" borderId="12" xfId="0" applyFont="1" applyFill="1" applyBorder="1" applyAlignment="1">
      <alignment horizontal="center" vertical="center"/>
    </xf>
    <xf numFmtId="0" fontId="21" fillId="2" borderId="63"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71" xfId="0" applyFont="1" applyFill="1" applyBorder="1" applyAlignment="1">
      <alignment horizontal="center" vertical="center" wrapText="1"/>
    </xf>
    <xf numFmtId="0" fontId="47" fillId="4" borderId="39" xfId="0" applyFont="1" applyFill="1" applyBorder="1" applyAlignment="1">
      <alignment horizontal="center" vertical="center" wrapText="1"/>
    </xf>
    <xf numFmtId="0" fontId="47" fillId="4" borderId="43"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4" fillId="2" borderId="70" xfId="0" applyFont="1" applyFill="1" applyBorder="1" applyAlignment="1">
      <alignment horizontal="center" vertical="center" wrapText="1"/>
    </xf>
    <xf numFmtId="3" fontId="21" fillId="2" borderId="1" xfId="0" applyNumberFormat="1" applyFont="1" applyFill="1" applyBorder="1" applyAlignment="1">
      <alignment horizontal="center" vertical="center"/>
    </xf>
    <xf numFmtId="3" fontId="21" fillId="2" borderId="16" xfId="0" applyNumberFormat="1" applyFont="1" applyFill="1" applyBorder="1" applyAlignment="1">
      <alignment horizontal="center" vertical="center"/>
    </xf>
    <xf numFmtId="0" fontId="24" fillId="9" borderId="19"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46" xfId="0" applyFont="1" applyFill="1" applyBorder="1" applyAlignment="1">
      <alignment horizontal="center" vertical="center"/>
    </xf>
    <xf numFmtId="0" fontId="21" fillId="21" borderId="1" xfId="0" applyFont="1" applyFill="1" applyBorder="1" applyAlignment="1">
      <alignment horizontal="center" vertical="center" wrapText="1"/>
    </xf>
    <xf numFmtId="0" fontId="21" fillId="21" borderId="14" xfId="0" applyFont="1" applyFill="1" applyBorder="1" applyAlignment="1">
      <alignment horizontal="center" vertical="center" wrapText="1"/>
    </xf>
    <xf numFmtId="0" fontId="23" fillId="10" borderId="33" xfId="0" applyFont="1" applyFill="1" applyBorder="1" applyAlignment="1">
      <alignment horizontal="center" vertical="center" wrapText="1"/>
    </xf>
    <xf numFmtId="0" fontId="23" fillId="10" borderId="47"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4" fillId="10" borderId="6" xfId="0" applyFont="1" applyFill="1" applyBorder="1" applyAlignment="1">
      <alignment horizontal="center" vertical="center" wrapText="1"/>
    </xf>
    <xf numFmtId="0" fontId="24" fillId="10" borderId="48" xfId="0" applyFont="1" applyFill="1" applyBorder="1" applyAlignment="1">
      <alignment horizontal="center" vertical="center" wrapText="1"/>
    </xf>
    <xf numFmtId="0" fontId="23" fillId="10" borderId="35"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23" fillId="10" borderId="50"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36" fillId="15" borderId="5" xfId="0" applyFont="1" applyFill="1" applyBorder="1" applyAlignment="1">
      <alignment horizontal="center" vertical="center" wrapText="1"/>
    </xf>
    <xf numFmtId="0" fontId="36" fillId="15" borderId="45" xfId="0" applyFont="1" applyFill="1" applyBorder="1" applyAlignment="1">
      <alignment horizontal="center" vertical="center" wrapText="1"/>
    </xf>
    <xf numFmtId="0" fontId="19" fillId="14" borderId="39" xfId="0" applyFont="1" applyFill="1" applyBorder="1" applyAlignment="1" applyProtection="1">
      <alignment horizontal="left" vertical="center"/>
      <protection locked="0"/>
    </xf>
    <xf numFmtId="0" fontId="19" fillId="14" borderId="53" xfId="0" applyFont="1" applyFill="1" applyBorder="1" applyAlignment="1" applyProtection="1">
      <alignment horizontal="left" vertical="center"/>
      <protection locked="0"/>
    </xf>
    <xf numFmtId="0" fontId="19" fillId="14" borderId="40" xfId="0" applyFont="1" applyFill="1" applyBorder="1" applyAlignment="1" applyProtection="1">
      <alignment horizontal="left" vertical="center"/>
      <protection locked="0"/>
    </xf>
    <xf numFmtId="0" fontId="24" fillId="2" borderId="15"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19" fillId="16" borderId="52" xfId="0" applyFont="1" applyFill="1" applyBorder="1" applyAlignment="1">
      <alignment horizontal="center" vertical="center" wrapText="1"/>
    </xf>
    <xf numFmtId="0" fontId="19" fillId="16" borderId="0" xfId="0" applyFont="1" applyFill="1" applyAlignment="1">
      <alignment horizontal="center" vertical="center" wrapText="1"/>
    </xf>
    <xf numFmtId="14" fontId="20" fillId="14" borderId="16" xfId="0" applyNumberFormat="1" applyFont="1" applyFill="1" applyBorder="1" applyAlignment="1" applyProtection="1">
      <alignment horizontal="left" vertical="center"/>
      <protection locked="0"/>
    </xf>
    <xf numFmtId="14" fontId="20" fillId="14" borderId="17" xfId="0" applyNumberFormat="1" applyFont="1" applyFill="1" applyBorder="1" applyAlignment="1" applyProtection="1">
      <alignment horizontal="left" vertical="center"/>
      <protection locked="0"/>
    </xf>
    <xf numFmtId="0" fontId="24" fillId="2" borderId="3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19" fillId="4" borderId="31" xfId="0" applyFont="1" applyFill="1" applyBorder="1" applyAlignment="1">
      <alignment horizontal="left" vertical="center" wrapText="1"/>
    </xf>
    <xf numFmtId="0" fontId="19" fillId="4" borderId="32" xfId="0" applyFont="1" applyFill="1" applyBorder="1" applyAlignment="1">
      <alignment horizontal="left" vertical="center" wrapText="1"/>
    </xf>
    <xf numFmtId="0" fontId="27" fillId="19" borderId="33" xfId="5" applyFont="1" applyFill="1" applyBorder="1" applyAlignment="1">
      <alignment horizontal="left" vertical="center" wrapText="1"/>
    </xf>
    <xf numFmtId="0" fontId="27" fillId="19" borderId="6" xfId="5" applyFont="1" applyFill="1" applyBorder="1" applyAlignment="1">
      <alignment horizontal="left" vertical="center" wrapText="1"/>
    </xf>
    <xf numFmtId="0" fontId="17" fillId="20" borderId="67" xfId="5" applyFont="1" applyFill="1" applyBorder="1" applyAlignment="1" applyProtection="1">
      <alignment horizontal="right" vertical="center" wrapText="1"/>
      <protection locked="0"/>
    </xf>
    <xf numFmtId="0" fontId="12" fillId="0" borderId="62" xfId="5" applyBorder="1" applyAlignment="1">
      <alignment vertical="center" wrapText="1"/>
    </xf>
    <xf numFmtId="0" fontId="12" fillId="0" borderId="27" xfId="5" applyBorder="1" applyAlignment="1">
      <alignment vertical="center" wrapText="1"/>
    </xf>
    <xf numFmtId="0" fontId="17" fillId="21" borderId="27" xfId="5" applyFont="1" applyFill="1" applyBorder="1" applyAlignment="1">
      <alignment horizontal="right" vertical="center" wrapText="1"/>
    </xf>
    <xf numFmtId="0" fontId="12" fillId="0" borderId="27" xfId="5" applyBorder="1" applyAlignment="1">
      <alignment horizontal="center" vertical="center" wrapText="1"/>
    </xf>
    <xf numFmtId="0" fontId="12" fillId="0" borderId="27" xfId="5" applyBorder="1" applyAlignment="1">
      <alignment horizontal="center" vertical="center"/>
    </xf>
    <xf numFmtId="0" fontId="12" fillId="0" borderId="27" xfId="5" applyBorder="1" applyAlignment="1">
      <alignment horizontal="right" vertical="center"/>
    </xf>
    <xf numFmtId="0" fontId="12" fillId="0" borderId="57" xfId="5" applyBorder="1" applyAlignment="1">
      <alignment vertical="center"/>
    </xf>
  </cellXfs>
  <cellStyles count="13">
    <cellStyle name="Čárka" xfId="11" builtinId="3"/>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 name="Normální 3" xfId="5" xr:uid="{8372A699-CCCC-4942-817C-82EB056CA74F}"/>
    <cellStyle name="Normální 3 2" xfId="8" xr:uid="{6F116CE4-07CE-4214-B963-92BB57A55167}"/>
    <cellStyle name="Normální 3 3" xfId="9" xr:uid="{83EF469F-FD17-46FB-BD83-EAEF0A0F2C8F}"/>
    <cellStyle name="Normální 3 4" xfId="10" xr:uid="{D9B02A35-C866-44DD-BB57-C9D2DBE78A1A}"/>
    <cellStyle name="Normální 4" xfId="7" xr:uid="{2EBAD00C-17E9-42B8-810C-7327CBFDE4FB}"/>
    <cellStyle name="Procenta" xfId="12" builtinId="5"/>
    <cellStyle name="Procenta 2" xfId="6" xr:uid="{E22E4935-6AA5-4A88-80FF-640ADD97591B}"/>
  </cellStyles>
  <dxfs count="219">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auto="1"/>
      </font>
      <fill>
        <patternFill>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ill>
        <patternFill>
          <bgColor theme="2"/>
        </patternFill>
      </fill>
    </dxf>
    <dxf>
      <fill>
        <patternFill>
          <bgColor theme="7" tint="0.79998168889431442"/>
        </patternFill>
      </fill>
    </dxf>
    <dxf>
      <fill>
        <patternFill>
          <bgColor theme="7" tint="0.79998168889431442"/>
        </patternFill>
      </fill>
    </dxf>
    <dxf>
      <fill>
        <patternFill>
          <bgColor theme="2"/>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7" tint="0.79998168889431442"/>
        </patternFill>
      </fill>
    </dxf>
    <dxf>
      <font>
        <color rgb="FF006100"/>
      </font>
      <fill>
        <patternFill>
          <bgColor rgb="FFC6EFCE"/>
        </patternFill>
      </fill>
    </dxf>
    <dxf>
      <font>
        <color rgb="FF9C0006"/>
      </font>
      <fill>
        <patternFill>
          <bgColor rgb="FFFFC7CE"/>
        </patternFill>
      </fill>
    </dxf>
    <dxf>
      <fill>
        <patternFill>
          <bgColor theme="2"/>
        </patternFill>
      </fill>
    </dxf>
    <dxf>
      <fill>
        <patternFill>
          <bgColor theme="7" tint="0.79998168889431442"/>
        </patternFill>
      </fill>
    </dxf>
    <dxf>
      <font>
        <color rgb="FFC00000"/>
      </font>
      <fill>
        <patternFill>
          <bgColor theme="0"/>
        </patternFill>
      </fill>
    </dxf>
    <dxf>
      <font>
        <color auto="1"/>
      </font>
      <fill>
        <patternFill>
          <bgColor theme="2" tint="-9.9948118533890809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7" tint="0.79998168889431442"/>
        </patternFill>
      </fill>
    </dxf>
    <dxf>
      <font>
        <color auto="1"/>
      </font>
      <fill>
        <patternFill>
          <fgColor auto="1"/>
          <bgColor theme="2" tint="-9.9948118533890809E-2"/>
        </patternFill>
      </fill>
    </dxf>
    <dxf>
      <font>
        <color rgb="FF9C0006"/>
      </font>
      <fill>
        <patternFill>
          <fgColor auto="1"/>
          <bgColor theme="0"/>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7" tint="0.79998168889431442"/>
        </patternFill>
      </fill>
    </dxf>
    <dxf>
      <font>
        <color auto="1"/>
      </font>
      <fill>
        <patternFill>
          <fgColor auto="1"/>
          <bgColor theme="2" tint="-9.9948118533890809E-2"/>
        </patternFill>
      </fill>
    </dxf>
    <dxf>
      <font>
        <color rgb="FF9C0006"/>
      </font>
      <fill>
        <patternFill>
          <fgColor auto="1"/>
          <bgColor theme="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auto="1"/>
      </font>
      <fill>
        <patternFill>
          <bgColor theme="7" tint="0.79998168889431442"/>
        </patternFill>
      </fill>
    </dxf>
    <dxf>
      <font>
        <color rgb="FF9C0006"/>
      </font>
      <fill>
        <patternFill>
          <fgColor auto="1"/>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auto="1"/>
      </font>
      <fill>
        <patternFill>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auto="1"/>
      </font>
      <fill>
        <patternFill>
          <bgColor theme="7" tint="0.79998168889431442"/>
        </patternFill>
      </fill>
    </dxf>
    <dxf>
      <font>
        <color auto="1"/>
      </font>
      <fill>
        <patternFill>
          <bgColor theme="2" tint="-9.9948118533890809E-2"/>
        </patternFill>
      </fill>
    </dxf>
    <dxf>
      <font>
        <color rgb="FFC00000"/>
      </font>
      <fill>
        <patternFill>
          <bgColor theme="0"/>
        </patternFill>
      </fill>
    </dxf>
    <dxf>
      <font>
        <color rgb="FF9C0006"/>
      </font>
      <fill>
        <patternFill>
          <fgColor auto="1"/>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ill>
        <patternFill>
          <bgColor theme="2"/>
        </patternFill>
      </fill>
    </dxf>
    <dxf>
      <fill>
        <patternFill>
          <bgColor theme="7" tint="0.79998168889431442"/>
        </patternFill>
      </fill>
    </dxf>
    <dxf>
      <font>
        <color rgb="FF9C0006"/>
      </font>
      <fill>
        <patternFill>
          <fgColor auto="1"/>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7" tint="0.79998168889431442"/>
        </patternFill>
      </fill>
    </dxf>
    <dxf>
      <font>
        <color rgb="FF9C0006"/>
      </font>
      <fill>
        <patternFill>
          <bgColor rgb="FFFFC7CE"/>
        </patternFill>
      </fill>
    </dxf>
    <dxf>
      <font>
        <color rgb="FF006100"/>
      </font>
      <fill>
        <patternFill>
          <bgColor rgb="FFC6EFCE"/>
        </patternFill>
      </fill>
    </dxf>
    <dxf>
      <fill>
        <patternFill>
          <bgColor theme="7" tint="0.79998168889431442"/>
        </patternFill>
      </fill>
    </dxf>
    <dxf>
      <fill>
        <patternFill>
          <bgColor theme="2"/>
        </patternFill>
      </fill>
    </dxf>
    <dxf>
      <fill>
        <patternFill>
          <bgColor theme="2" tint="-9.9948118533890809E-2"/>
        </patternFill>
      </fill>
    </dxf>
    <dxf>
      <font>
        <color rgb="FFC00000"/>
      </font>
      <fill>
        <patternFill patternType="solid">
          <bgColor theme="0"/>
        </patternFill>
      </fill>
    </dxf>
    <dxf>
      <font>
        <color rgb="FF9C0006"/>
      </font>
      <fill>
        <patternFill>
          <fgColor auto="1"/>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7" tint="0.79998168889431442"/>
        </patternFill>
      </fill>
    </dxf>
    <dxf>
      <font>
        <color auto="1"/>
      </font>
      <fill>
        <patternFill>
          <bgColor theme="2"/>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ill>
        <patternFill>
          <bgColor theme="7"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auto="1"/>
      </font>
      <fill>
        <patternFill>
          <bgColor theme="7" tint="0.79998168889431442"/>
        </patternFill>
      </fill>
    </dxf>
    <dxf>
      <font>
        <color auto="1"/>
      </font>
      <fill>
        <patternFill>
          <fgColor auto="1"/>
          <bgColor theme="2" tint="-9.9948118533890809E-2"/>
        </patternFill>
      </fill>
    </dxf>
    <dxf>
      <font>
        <color rgb="FF9C0006"/>
      </font>
      <fill>
        <patternFill>
          <fgColor auto="1"/>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ill>
        <patternFill>
          <bgColor theme="7" tint="0.79998168889431442"/>
        </patternFill>
      </fill>
    </dxf>
    <dxf>
      <font>
        <color rgb="FF9C0006"/>
      </font>
      <fill>
        <patternFill>
          <bgColor rgb="FFFFC7CE"/>
        </patternFill>
      </fill>
    </dxf>
    <dxf>
      <font>
        <color rgb="FF006100"/>
      </font>
      <fill>
        <patternFill>
          <bgColor rgb="FFC6EFCE"/>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ill>
        <patternFill>
          <bgColor theme="7" tint="0.79998168889431442"/>
        </patternFill>
      </fill>
    </dxf>
    <dxf>
      <font>
        <color auto="1"/>
      </font>
      <fill>
        <patternFill>
          <fgColor auto="1"/>
          <bgColor theme="2" tint="-9.9948118533890809E-2"/>
        </patternFill>
      </fill>
    </dxf>
    <dxf>
      <font>
        <color rgb="FF9C0006"/>
      </font>
      <fill>
        <patternFill>
          <fgColor auto="1"/>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ont>
        <color theme="9" tint="-0.24994659260841701"/>
      </font>
    </dxf>
    <dxf>
      <font>
        <color theme="8" tint="-0.24994659260841701"/>
      </font>
    </dxf>
    <dxf>
      <font>
        <color theme="5" tint="-0.24994659260841701"/>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u val="double"/>
        <color theme="2"/>
      </font>
      <fill>
        <patternFill patternType="solid">
          <bgColor theme="0"/>
        </patternFill>
      </fill>
    </dxf>
    <dxf>
      <font>
        <b/>
        <i val="0"/>
        <color rgb="FFFF0000"/>
      </font>
    </dxf>
    <dxf>
      <font>
        <b/>
        <i val="0"/>
        <color rgb="FFFF0000"/>
      </font>
    </dxf>
    <dxf>
      <font>
        <b/>
        <i val="0"/>
        <strike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ont>
        <b/>
        <i val="0"/>
        <color rgb="FFFF0000"/>
      </font>
    </dxf>
    <dxf>
      <font>
        <b/>
        <i val="0"/>
        <color rgb="FFFF0000"/>
      </font>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charset val="238"/>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440055</xdr:colOff>
      <xdr:row>1</xdr:row>
      <xdr:rowOff>22225</xdr:rowOff>
    </xdr:from>
    <xdr:to>
      <xdr:col>7</xdr:col>
      <xdr:colOff>26670</xdr:colOff>
      <xdr:row>11</xdr:row>
      <xdr:rowOff>163830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516" b="12634"/>
        <a:stretch>
          <a:fillRect/>
        </a:stretch>
      </xdr:blipFill>
      <xdr:spPr>
        <a:xfrm>
          <a:off x="1659255" y="212725"/>
          <a:ext cx="2636520" cy="2044700"/>
        </a:xfrm>
        <a:prstGeom prst="rect">
          <a:avLst/>
        </a:prstGeom>
        <a:ln/>
      </xdr:spPr>
    </xdr:pic>
    <xdr:clientData/>
  </xdr:twoCellAnchor>
  <xdr:twoCellAnchor editAs="oneCell">
    <xdr:from>
      <xdr:col>0</xdr:col>
      <xdr:colOff>1</xdr:colOff>
      <xdr:row>24</xdr:row>
      <xdr:rowOff>101601</xdr:rowOff>
    </xdr:from>
    <xdr:to>
      <xdr:col>9</xdr:col>
      <xdr:colOff>476251</xdr:colOff>
      <xdr:row>28</xdr:row>
      <xdr:rowOff>129996</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8026401"/>
          <a:ext cx="5962650" cy="752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3</xdr:row>
          <xdr:rowOff>171450</xdr:rowOff>
        </xdr:from>
        <xdr:to>
          <xdr:col>2</xdr:col>
          <xdr:colOff>1200150</xdr:colOff>
          <xdr:row>3</xdr:row>
          <xdr:rowOff>933450</xdr:rowOff>
        </xdr:to>
        <xdr:sp macro="" textlink="">
          <xdr:nvSpPr>
            <xdr:cNvPr id="25607" name="Object 7" hidden="1">
              <a:extLst>
                <a:ext uri="{63B3BB69-23CF-44E3-9099-C40C66FF867C}">
                  <a14:compatExt spid="_x0000_s25607"/>
                </a:ext>
                <a:ext uri="{FF2B5EF4-FFF2-40B4-BE49-F238E27FC236}">
                  <a16:creationId xmlns:a16="http://schemas.microsoft.com/office/drawing/2014/main" id="{00000000-0008-0000-01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114300</xdr:rowOff>
        </xdr:from>
        <xdr:to>
          <xdr:col>2</xdr:col>
          <xdr:colOff>1162050</xdr:colOff>
          <xdr:row>4</xdr:row>
          <xdr:rowOff>800100</xdr:rowOff>
        </xdr:to>
        <xdr:sp macro="" textlink="">
          <xdr:nvSpPr>
            <xdr:cNvPr id="25609" name="Object 9" hidden="1">
              <a:extLst>
                <a:ext uri="{63B3BB69-23CF-44E3-9099-C40C66FF867C}">
                  <a14:compatExt spid="_x0000_s25609"/>
                </a:ext>
                <a:ext uri="{FF2B5EF4-FFF2-40B4-BE49-F238E27FC236}">
                  <a16:creationId xmlns:a16="http://schemas.microsoft.com/office/drawing/2014/main" id="{00000000-0008-0000-0100-000009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xdr:row>
          <xdr:rowOff>142875</xdr:rowOff>
        </xdr:from>
        <xdr:to>
          <xdr:col>2</xdr:col>
          <xdr:colOff>1162050</xdr:colOff>
          <xdr:row>5</xdr:row>
          <xdr:rowOff>828675</xdr:rowOff>
        </xdr:to>
        <xdr:sp macro="" textlink="">
          <xdr:nvSpPr>
            <xdr:cNvPr id="25612" name="Object 12" hidden="1">
              <a:extLst>
                <a:ext uri="{63B3BB69-23CF-44E3-9099-C40C66FF867C}">
                  <a14:compatExt spid="_x0000_s25612"/>
                </a:ext>
                <a:ext uri="{FF2B5EF4-FFF2-40B4-BE49-F238E27FC236}">
                  <a16:creationId xmlns:a16="http://schemas.microsoft.com/office/drawing/2014/main" id="{00000000-0008-0000-0100-00000C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569197</xdr:colOff>
      <xdr:row>6</xdr:row>
      <xdr:rowOff>103288</xdr:rowOff>
    </xdr:from>
    <xdr:ext cx="4104762" cy="3451427"/>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617572" y="1874938"/>
          <a:ext cx="4104762" cy="3451427"/>
        </a:xfrm>
        <a:prstGeom prst="rect">
          <a:avLst/>
        </a:prstGeom>
      </xdr:spPr>
    </xdr:pic>
    <xdr:clientData/>
  </xdr:oneCellAnchor>
  <xdr:twoCellAnchor>
    <xdr:from>
      <xdr:col>6</xdr:col>
      <xdr:colOff>137118</xdr:colOff>
      <xdr:row>9</xdr:row>
      <xdr:rowOff>38729</xdr:rowOff>
    </xdr:from>
    <xdr:to>
      <xdr:col>6</xdr:col>
      <xdr:colOff>488810</xdr:colOff>
      <xdr:row>9</xdr:row>
      <xdr:rowOff>229229</xdr:rowOff>
    </xdr:to>
    <xdr:sp macro="" textlink="">
      <xdr:nvSpPr>
        <xdr:cNvPr id="4" name="Šipka: doprava 3">
          <a:extLst>
            <a:ext uri="{FF2B5EF4-FFF2-40B4-BE49-F238E27FC236}">
              <a16:creationId xmlns:a16="http://schemas.microsoft.com/office/drawing/2014/main" id="{00000000-0008-0000-0200-000004000000}"/>
            </a:ext>
          </a:extLst>
        </xdr:cNvPr>
        <xdr:cNvSpPr/>
      </xdr:nvSpPr>
      <xdr:spPr>
        <a:xfrm>
          <a:off x="6185493" y="2572379"/>
          <a:ext cx="351692"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9</xdr:col>
      <xdr:colOff>1325126</xdr:colOff>
      <xdr:row>9</xdr:row>
      <xdr:rowOff>5234</xdr:rowOff>
    </xdr:from>
    <xdr:to>
      <xdr:col>10</xdr:col>
      <xdr:colOff>288889</xdr:colOff>
      <xdr:row>9</xdr:row>
      <xdr:rowOff>182128</xdr:rowOff>
    </xdr:to>
    <xdr:sp macro="" textlink="">
      <xdr:nvSpPr>
        <xdr:cNvPr id="5" name="Šipka: doprava 4">
          <a:extLst>
            <a:ext uri="{FF2B5EF4-FFF2-40B4-BE49-F238E27FC236}">
              <a16:creationId xmlns:a16="http://schemas.microsoft.com/office/drawing/2014/main" id="{00000000-0008-0000-0200-000005000000}"/>
            </a:ext>
          </a:extLst>
        </xdr:cNvPr>
        <xdr:cNvSpPr/>
      </xdr:nvSpPr>
      <xdr:spPr>
        <a:xfrm>
          <a:off x="10859651" y="2538884"/>
          <a:ext cx="402038" cy="1768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828674</xdr:colOff>
      <xdr:row>12</xdr:row>
      <xdr:rowOff>85724</xdr:rowOff>
    </xdr:from>
    <xdr:to>
      <xdr:col>6</xdr:col>
      <xdr:colOff>476249</xdr:colOff>
      <xdr:row>12</xdr:row>
      <xdr:rowOff>495299</xdr:rowOff>
    </xdr:to>
    <xdr:sp macro="" textlink="">
      <xdr:nvSpPr>
        <xdr:cNvPr id="6" name="Šipka: ohnutá nahoru 5">
          <a:extLst>
            <a:ext uri="{FF2B5EF4-FFF2-40B4-BE49-F238E27FC236}">
              <a16:creationId xmlns:a16="http://schemas.microsoft.com/office/drawing/2014/main" id="{00000000-0008-0000-0200-000006000000}"/>
            </a:ext>
          </a:extLst>
        </xdr:cNvPr>
        <xdr:cNvSpPr/>
      </xdr:nvSpPr>
      <xdr:spPr>
        <a:xfrm rot="10800000">
          <a:off x="5705474" y="4791074"/>
          <a:ext cx="819150" cy="409575"/>
        </a:xfrm>
        <a:prstGeom prst="bentUpArrow">
          <a:avLst>
            <a:gd name="adj1" fmla="val 25000"/>
            <a:gd name="adj2" fmla="val 3155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6</xdr:col>
      <xdr:colOff>470647</xdr:colOff>
      <xdr:row>1</xdr:row>
      <xdr:rowOff>190500</xdr:rowOff>
    </xdr:from>
    <xdr:to>
      <xdr:col>9</xdr:col>
      <xdr:colOff>1053353</xdr:colOff>
      <xdr:row>5</xdr:row>
      <xdr:rowOff>254684</xdr:rowOff>
    </xdr:to>
    <xdr:pic>
      <xdr:nvPicPr>
        <xdr:cNvPr id="7" name="Obráze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6488206" y="358588"/>
          <a:ext cx="4235823" cy="11847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531494</xdr:colOff>
      <xdr:row>0</xdr:row>
      <xdr:rowOff>0</xdr:rowOff>
    </xdr:from>
    <xdr:ext cx="4078605" cy="1414692"/>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79494" y="0"/>
          <a:ext cx="4078605" cy="1414692"/>
        </a:xfrm>
        <a:prstGeom prst="rect">
          <a:avLst/>
        </a:prstGeom>
      </xdr:spPr>
    </xdr:pic>
    <xdr:clientData/>
  </xdr:oneCellAnchor>
  <xdr:oneCellAnchor>
    <xdr:from>
      <xdr:col>6</xdr:col>
      <xdr:colOff>76200</xdr:colOff>
      <xdr:row>7</xdr:row>
      <xdr:rowOff>45720</xdr:rowOff>
    </xdr:from>
    <xdr:ext cx="4104762" cy="3451427"/>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3733800" y="1445895"/>
          <a:ext cx="4104762" cy="345142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167215</xdr:colOff>
      <xdr:row>2</xdr:row>
      <xdr:rowOff>2116</xdr:rowOff>
    </xdr:from>
    <xdr:to>
      <xdr:col>10</xdr:col>
      <xdr:colOff>370268</xdr:colOff>
      <xdr:row>40</xdr:row>
      <xdr:rowOff>47625</xdr:rowOff>
    </xdr:to>
    <xdr:sp macro="" textlink="">
      <xdr:nvSpPr>
        <xdr:cNvPr id="2" name="TextovéPole 1">
          <a:extLst>
            <a:ext uri="{FF2B5EF4-FFF2-40B4-BE49-F238E27FC236}">
              <a16:creationId xmlns:a16="http://schemas.microsoft.com/office/drawing/2014/main" id="{00000000-0008-0000-0700-000002000000}"/>
            </a:ext>
          </a:extLst>
        </xdr:cNvPr>
        <xdr:cNvSpPr txBox="1"/>
      </xdr:nvSpPr>
      <xdr:spPr>
        <a:xfrm>
          <a:off x="167215" y="202141"/>
          <a:ext cx="8585053" cy="777980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solidFill>
                <a:sysClr val="windowText" lastClr="000000"/>
              </a:solidFill>
            </a:rPr>
            <a:t>b) příjemci účtující dle vyhlášky č. 504/2002 Sb., tj. nepodnikatelské subjekty</a:t>
          </a:r>
        </a:p>
        <a:p>
          <a:r>
            <a:rPr lang="cs-CZ" sz="1100"/>
            <a:t>c) příjemci účtující dle vyhlášky č. 410/2009 Sb., tj. nepodnikatelské subjekty (zahrnující OSS, ÚSC, PO, státní fondy)</a:t>
          </a:r>
        </a:p>
        <a:p>
          <a:r>
            <a:rPr lang="cs-CZ" sz="1100">
              <a:solidFill>
                <a:sysClr val="windowText" lastClr="000000"/>
              </a:solidFill>
            </a:rPr>
            <a:t>d)příjemci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215900</xdr:colOff>
      <xdr:row>41</xdr:row>
      <xdr:rowOff>75767</xdr:rowOff>
    </xdr:from>
    <xdr:to>
      <xdr:col>10</xdr:col>
      <xdr:colOff>395353</xdr:colOff>
      <xdr:row>63</xdr:row>
      <xdr:rowOff>46182</xdr:rowOff>
    </xdr:to>
    <xdr:sp macro="" textlink="">
      <xdr:nvSpPr>
        <xdr:cNvPr id="3" name="TextovéPole 2">
          <a:extLst>
            <a:ext uri="{FF2B5EF4-FFF2-40B4-BE49-F238E27FC236}">
              <a16:creationId xmlns:a16="http://schemas.microsoft.com/office/drawing/2014/main" id="{00000000-0008-0000-0700-000003000000}"/>
            </a:ext>
          </a:extLst>
        </xdr:cNvPr>
        <xdr:cNvSpPr txBox="1"/>
      </xdr:nvSpPr>
      <xdr:spPr>
        <a:xfrm>
          <a:off x="215900" y="9221932"/>
          <a:ext cx="8567947" cy="4375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6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600"/>
            </a:spcBef>
          </a:pPr>
          <a:r>
            <a:rPr lang="cs-CZ" sz="1000" i="1"/>
            <a:t>(26)  Je-li to vhodné, zahrnuje „základní kapitál“ emisní ážio.</a:t>
          </a:r>
        </a:p>
        <a:p>
          <a:pPr>
            <a:spcBef>
              <a:spcPts val="600"/>
            </a:spcBef>
          </a:pPr>
          <a:r>
            <a:rPr lang="cs-CZ" sz="1000" i="1"/>
            <a:t>(27)  To se týká zejména forem společností uvedených v příloze II směrnice 2013/34/EU.</a:t>
          </a:r>
        </a:p>
      </xdr:txBody>
    </xdr:sp>
    <xdr:clientData/>
  </xdr:twoCellAnchor>
  <xdr:twoCellAnchor>
    <xdr:from>
      <xdr:col>0</xdr:col>
      <xdr:colOff>223378</xdr:colOff>
      <xdr:row>59</xdr:row>
      <xdr:rowOff>204513</xdr:rowOff>
    </xdr:from>
    <xdr:to>
      <xdr:col>10</xdr:col>
      <xdr:colOff>452896</xdr:colOff>
      <xdr:row>87</xdr:row>
      <xdr:rowOff>50040</xdr:rowOff>
    </xdr:to>
    <xdr:sp macro="" textlink="">
      <xdr:nvSpPr>
        <xdr:cNvPr id="4" name="TextovéPole 3">
          <a:extLst>
            <a:ext uri="{FF2B5EF4-FFF2-40B4-BE49-F238E27FC236}">
              <a16:creationId xmlns:a16="http://schemas.microsoft.com/office/drawing/2014/main" id="{00000000-0008-0000-0700-000004000000}"/>
            </a:ext>
          </a:extLst>
        </xdr:cNvPr>
        <xdr:cNvSpPr txBox="1"/>
      </xdr:nvSpPr>
      <xdr:spPr>
        <a:xfrm>
          <a:off x="223378" y="13285513"/>
          <a:ext cx="8756661" cy="560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solidFill>
                <a:sysClr val="windowText" lastClr="000000"/>
              </a:solidFill>
            </a:rPr>
            <a:t>18)</a:t>
          </a:r>
          <a:r>
            <a:rPr lang="cs-CZ" sz="1100" baseline="0">
              <a:solidFill>
                <a:sysClr val="windowText" lastClr="000000"/>
              </a:solidFill>
            </a:rPr>
            <a:t> </a:t>
          </a:r>
          <a:r>
            <a:rPr lang="cs-CZ" sz="1100">
              <a:solidFill>
                <a:sysClr val="windowText" lastClr="000000"/>
              </a:solidFill>
            </a:rPr>
            <a:t>„podnikem v obtížích“ se rozumí podnik, v jehož případě nastane alespoň jedna z následujících okolností:</a:t>
          </a:r>
        </a:p>
        <a:p>
          <a:pPr>
            <a:spcBef>
              <a:spcPts val="600"/>
            </a:spcBef>
          </a:pPr>
          <a:r>
            <a:rPr lang="cs-CZ" sz="1100">
              <a:solidFill>
                <a:sysClr val="windowText" lastClr="000000"/>
              </a:solidFill>
            </a:rPr>
            <a:t>a)</a:t>
          </a:r>
          <a:r>
            <a:rPr lang="cs-CZ" sz="1100" baseline="0">
              <a:solidFill>
                <a:sysClr val="windowText" lastClr="000000"/>
              </a:solidFill>
            </a:rPr>
            <a:t> </a:t>
          </a:r>
          <a:r>
            <a:rPr lang="cs-CZ" sz="1100">
              <a:solidFill>
                <a:sysClr val="windowText" lastClr="000000"/>
              </a:solidFill>
            </a:rPr>
            <a:t>V případě společnosti s ručením omezeným (která není malým nebo středním podnikem, jenž existuje po dobu kratší tří let, nebo – pro účely způsobilosti pro podporu rizikového financování – která není malým nebo středním podnikem, jenž splňuje</a:t>
          </a:r>
          <a:r>
            <a:rPr lang="cs-CZ" sz="1100" baseline="0">
              <a:solidFill>
                <a:sysClr val="windowText" lastClr="000000"/>
              </a:solidFill>
            </a:rPr>
            <a:t> podmínku uvedenou v čl. 21 odst. 3 písm. b) a je na základě </a:t>
          </a:r>
          <a:r>
            <a:rPr lang="cs-CZ" sz="1100">
              <a:solidFill>
                <a:sysClr val="windowText" lastClr="000000"/>
              </a:solidFill>
            </a:rPr>
            <a:t>hloubkové kontroly provedené vybraným finančním zprostředkovatelem způsobilý pro investice rizikového financování), kde v důsledku kumulace ztrát došlo ke ztrátě více než poloviny upsaného základního kapitálu. Tento případ nastává, když odečtení</a:t>
          </a:r>
          <a:r>
            <a:rPr lang="cs-CZ" sz="1100" baseline="0">
              <a:solidFill>
                <a:sysClr val="windowText" lastClr="000000"/>
              </a:solidFill>
            </a:rPr>
            <a:t> </a:t>
          </a:r>
          <a:r>
            <a:rPr lang="cs-CZ" sz="1100">
              <a:solidFill>
                <a:sysClr val="windowText" lastClr="000000"/>
              </a:solidFill>
            </a:rPr>
            <a:t>kumulovaných ztrát od rezerv (a všech dalších prvků, jež se obecně považují za vlastní kapitál společnosti) vede k negativní kumulativní částce,</a:t>
          </a:r>
          <a:r>
            <a:rPr lang="cs-CZ" sz="1100" baseline="0">
              <a:solidFill>
                <a:sysClr val="windowText" lastClr="000000"/>
              </a:solidFill>
            </a:rPr>
            <a:t> která </a:t>
          </a:r>
          <a:r>
            <a:rPr lang="cs-CZ" sz="1100">
              <a:solidFill>
                <a:sysClr val="windowText" lastClr="000000"/>
              </a:solidFill>
            </a:rPr>
            <a:t>překračuje polovinu upsaného základního kapitálu.</a:t>
          </a:r>
          <a:r>
            <a:rPr lang="cs-CZ" sz="1100" baseline="0">
              <a:solidFill>
                <a:sysClr val="windowText" lastClr="000000"/>
              </a:solidFill>
            </a:rPr>
            <a:t> P</a:t>
          </a:r>
          <a:r>
            <a:rPr lang="cs-CZ" sz="1100">
              <a:solidFill>
                <a:sysClr val="windowText" lastClr="000000"/>
              </a:solidFill>
            </a:rPr>
            <a:t>ro účely tohoto ustanovení se za „společnost s ručením omezeným“ považují zejména formy podniků uvedené v příloze I směrnice Evropského parlamentu a Rady 2013/34/EU (*) a „základní kapitál“ zahrnuje případně jakékoli emisní ážio.</a:t>
          </a:r>
        </a:p>
        <a:p>
          <a:pPr>
            <a:spcBef>
              <a:spcPts val="600"/>
            </a:spcBef>
          </a:pPr>
          <a:r>
            <a:rPr lang="cs-CZ" sz="1100">
              <a:solidFill>
                <a:sysClr val="windowText" lastClr="000000"/>
              </a:solidFill>
            </a:rPr>
            <a:t>b)</a:t>
          </a:r>
          <a:r>
            <a:rPr lang="cs-CZ" sz="1100" baseline="0">
              <a:solidFill>
                <a:sysClr val="windowText" lastClr="000000"/>
              </a:solidFill>
            </a:rPr>
            <a:t> </a:t>
          </a:r>
          <a:r>
            <a:rPr lang="cs-CZ" sz="1100">
              <a:solidFill>
                <a:sysClr val="windowText" lastClr="000000"/>
              </a:solidFill>
            </a:rPr>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jenž splňuje podmínku uvedenou v čl. 21 odst. 3 písm. b) a je na základě hloubkové kontroly provedené vybraným finančním zprostředkovatelem způsobilý pro investice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solidFill>
                <a:sysClr val="windowText" lastClr="000000"/>
              </a:solidFill>
            </a:rPr>
            <a:t>c)</a:t>
          </a:r>
          <a:r>
            <a:rPr lang="cs-CZ" sz="1100" baseline="0">
              <a:solidFill>
                <a:sysClr val="windowText" lastClr="000000"/>
              </a:solidFill>
            </a:rPr>
            <a:t> </a:t>
          </a:r>
          <a:r>
            <a:rPr lang="cs-CZ" sz="1100">
              <a:solidFill>
                <a:sysClr val="windowText" lastClr="000000"/>
              </a:solidFill>
            </a:rPr>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solidFill>
                <a:sysClr val="windowText" lastClr="000000"/>
              </a:solidFill>
            </a:rPr>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solidFill>
                <a:sysClr val="windowText" lastClr="000000"/>
              </a:solidFill>
            </a:rPr>
            <a:t>e)</a:t>
          </a:r>
          <a:r>
            <a:rPr lang="cs-CZ" sz="1100" baseline="0">
              <a:solidFill>
                <a:sysClr val="windowText" lastClr="000000"/>
              </a:solidFill>
            </a:rPr>
            <a:t> </a:t>
          </a:r>
          <a:r>
            <a:rPr lang="cs-CZ" sz="1100">
              <a:solidFill>
                <a:sysClr val="windowText" lastClr="000000"/>
              </a:solidFill>
            </a:rPr>
            <a:t>V případě podniku, který není malým nebo středním podnikem, kde v uplynulých dvou letech:</a:t>
          </a:r>
        </a:p>
        <a:p>
          <a:pPr>
            <a:spcBef>
              <a:spcPts val="600"/>
            </a:spcBef>
          </a:pPr>
          <a:r>
            <a:rPr lang="cs-CZ" sz="1100">
              <a:solidFill>
                <a:sysClr val="windowText" lastClr="000000"/>
              </a:solidFill>
            </a:rPr>
            <a:t>1)</a:t>
          </a:r>
          <a:r>
            <a:rPr lang="cs-CZ" sz="1100" baseline="0">
              <a:solidFill>
                <a:sysClr val="windowText" lastClr="000000"/>
              </a:solidFill>
            </a:rPr>
            <a:t> </a:t>
          </a:r>
          <a:r>
            <a:rPr lang="cs-CZ" sz="1100">
              <a:solidFill>
                <a:sysClr val="windowText" lastClr="000000"/>
              </a:solidFill>
            </a:rPr>
            <a:t>účetní poměr dluhu společnosti k vlastnímu kapitálu je vyšší než 7,5 a</a:t>
          </a:r>
        </a:p>
        <a:p>
          <a:pPr>
            <a:spcBef>
              <a:spcPts val="600"/>
            </a:spcBef>
          </a:pPr>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poměr úrokového krytí hospodářského výsledku společnosti před úroky, zdaněním a odpisy (EBITDA) je nižší než 1,0.</a:t>
          </a:r>
        </a:p>
        <a:p>
          <a:pPr>
            <a:spcBef>
              <a:spcPts val="600"/>
            </a:spcBef>
          </a:pPr>
          <a:endParaRPr lang="cs-CZ" sz="1100">
            <a:solidFill>
              <a:sysClr val="windowText" lastClr="000000"/>
            </a:solidFill>
          </a:endParaRPr>
        </a:p>
        <a:p>
          <a:pPr>
            <a:spcBef>
              <a:spcPts val="600"/>
            </a:spcBef>
          </a:pPr>
          <a:r>
            <a:rPr lang="cs-CZ" sz="1100" i="1">
              <a:solidFill>
                <a:sysClr val="windowText" lastClr="000000"/>
              </a:solidFill>
            </a:rPr>
            <a:t>( *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xdr:txBody>
    </xdr:sp>
    <xdr:clientData/>
  </xdr:twoCellAnchor>
  <xdr:twoCellAnchor editAs="oneCell">
    <xdr:from>
      <xdr:col>10</xdr:col>
      <xdr:colOff>510540</xdr:colOff>
      <xdr:row>2</xdr:row>
      <xdr:rowOff>38100</xdr:rowOff>
    </xdr:from>
    <xdr:to>
      <xdr:col>19</xdr:col>
      <xdr:colOff>433405</xdr:colOff>
      <xdr:row>24</xdr:row>
      <xdr:rowOff>35624</xdr:rowOff>
    </xdr:to>
    <xdr:pic>
      <xdr:nvPicPr>
        <xdr:cNvPr id="7" name="Obrázek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8892540" y="464820"/>
          <a:ext cx="7466665" cy="46228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370355</xdr:colOff>
      <xdr:row>3</xdr:row>
      <xdr:rowOff>141755</xdr:rowOff>
    </xdr:from>
    <xdr:to>
      <xdr:col>19</xdr:col>
      <xdr:colOff>321795</xdr:colOff>
      <xdr:row>16</xdr:row>
      <xdr:rowOff>4808</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9066120" y="746873"/>
          <a:ext cx="7470587" cy="46703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162891</xdr:colOff>
      <xdr:row>18</xdr:row>
      <xdr:rowOff>28444</xdr:rowOff>
    </xdr:from>
    <xdr:to>
      <xdr:col>9</xdr:col>
      <xdr:colOff>86128</xdr:colOff>
      <xdr:row>34</xdr:row>
      <xdr:rowOff>10332</xdr:rowOff>
    </xdr:to>
    <xdr:sp macro="" textlink="">
      <xdr:nvSpPr>
        <xdr:cNvPr id="2" name="TextovéPole 1">
          <a:extLst>
            <a:ext uri="{FF2B5EF4-FFF2-40B4-BE49-F238E27FC236}">
              <a16:creationId xmlns:a16="http://schemas.microsoft.com/office/drawing/2014/main" id="{00000000-0008-0000-1200-000002000000}"/>
            </a:ext>
          </a:extLst>
        </xdr:cNvPr>
        <xdr:cNvSpPr txBox="1"/>
      </xdr:nvSpPr>
      <xdr:spPr>
        <a:xfrm>
          <a:off x="8437217" y="5370727"/>
          <a:ext cx="4188781" cy="380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a:t>
          </a:r>
          <a:r>
            <a:rPr lang="cs-CZ" sz="1100" b="1" baseline="0"/>
            <a:t>reálné ovládací vztahy mezi subjekty skupiny</a:t>
          </a:r>
          <a:r>
            <a:rPr lang="cs-CZ" sz="1100" baseline="0"/>
            <a:t>. Pokud mezi subjekty </a:t>
          </a:r>
          <a:r>
            <a:rPr lang="cs-CZ" sz="1100" b="1" baseline="0"/>
            <a:t>ovládací vztah </a:t>
          </a:r>
          <a:r>
            <a:rPr lang="cs-CZ" sz="1100" b="0" baseline="0"/>
            <a:t>neexistuje</a:t>
          </a:r>
          <a:r>
            <a:rPr lang="cs-CZ" sz="1100" b="1" baseline="0"/>
            <a:t> </a:t>
          </a:r>
          <a:r>
            <a:rPr lang="cs-CZ" sz="1100" baseline="0"/>
            <a:t>(např. tvoří pouze „partnerské podniky“ podle Definice MSP), nepovažují se za skupinu.</a:t>
          </a:r>
        </a:p>
      </xdr:txBody>
    </xdr:sp>
    <xdr:clientData/>
  </xdr:twoCellAnchor>
  <xdr:twoCellAnchor>
    <xdr:from>
      <xdr:col>6</xdr:col>
      <xdr:colOff>171622</xdr:colOff>
      <xdr:row>60</xdr:row>
      <xdr:rowOff>11442</xdr:rowOff>
    </xdr:from>
    <xdr:to>
      <xdr:col>13</xdr:col>
      <xdr:colOff>286036</xdr:colOff>
      <xdr:row>64</xdr:row>
      <xdr:rowOff>125856</xdr:rowOff>
    </xdr:to>
    <xdr:sp macro="" textlink="">
      <xdr:nvSpPr>
        <xdr:cNvPr id="3" name="TextovéPole 2">
          <a:extLst>
            <a:ext uri="{FF2B5EF4-FFF2-40B4-BE49-F238E27FC236}">
              <a16:creationId xmlns:a16="http://schemas.microsoft.com/office/drawing/2014/main" id="{00000000-0008-0000-1200-000003000000}"/>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C541B5-F5A8-4F8A-8546-136150BB060D}" name="Tabulka1" displayName="Tabulka1" ref="B6:H15" totalsRowShown="0" headerRowDxfId="218" dataDxfId="216" headerRowBorderDxfId="217" tableBorderDxfId="215" totalsRowBorderDxfId="214">
  <tableColumns count="7">
    <tableColumn id="1" xr3:uid="{01DB8ED6-B402-4931-B555-70425392122E}" name="Sloupec1" dataDxfId="213"/>
    <tableColumn id="2" xr3:uid="{635FA0D5-653E-4119-844B-543A333C2EE7}" name="Sloupec2" dataDxfId="212"/>
    <tableColumn id="3" xr3:uid="{AF9ADD1F-5D23-4721-B481-B89FACCE0D6E}" name="Sloupec3" dataDxfId="211"/>
    <tableColumn id="4" xr3:uid="{332D9350-F5D3-4D44-9C1A-B2BBA6E74262}" name="Sloupec4" dataDxfId="210"/>
    <tableColumn id="5" xr3:uid="{C3D66235-2BF1-4654-8B88-E852472F6C7A}" name="Sloupec5" dataDxfId="209"/>
    <tableColumn id="6" xr3:uid="{B8A540F7-7138-4F5B-B804-5179D9D22644}" name="Sloupec6" dataDxfId="208"/>
    <tableColumn id="7" xr3:uid="{0E482082-64BE-4AF7-8122-1B06F41278A9}" name="Sloupec7" dataDxfId="207"/>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1.docx"/><Relationship Id="rId5" Type="http://schemas.openxmlformats.org/officeDocument/2006/relationships/image" Target="../media/image3.emf"/><Relationship Id="rId4" Type="http://schemas.openxmlformats.org/officeDocument/2006/relationships/package" Target="../embeddings/Microsoft_Word_Document.docx"/><Relationship Id="rId9" Type="http://schemas.openxmlformats.org/officeDocument/2006/relationships/image" Target="../media/image5.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s://www.ecb.europa.eu/stats/policy_and_exchange_rates/euro_reference_exchange_rates/html/index.en.html"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zakonyprolidi.cz/cs/2002-504"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printerSettings" Target="../printerSettings/printerSettings10.bin"/><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5C77-9DCF-40E0-8772-F632839D751F}">
  <dimension ref="A14:L24"/>
  <sheetViews>
    <sheetView showGridLines="0" topLeftCell="A14" zoomScale="112" zoomScaleNormal="112" workbookViewId="0">
      <selection activeCell="H24" sqref="H24:J24"/>
    </sheetView>
  </sheetViews>
  <sheetFormatPr defaultColWidth="8" defaultRowHeight="15" x14ac:dyDescent="0.25"/>
  <cols>
    <col min="1" max="16384" width="8" style="85"/>
  </cols>
  <sheetData>
    <row r="14" spans="1:12" ht="67.5" customHeight="1" x14ac:dyDescent="0.25">
      <c r="A14" s="321" t="s">
        <v>0</v>
      </c>
      <c r="B14" s="321"/>
      <c r="C14" s="321"/>
      <c r="D14" s="321"/>
      <c r="E14" s="321"/>
      <c r="F14" s="321"/>
      <c r="G14" s="321"/>
      <c r="H14" s="321"/>
      <c r="I14" s="321"/>
      <c r="J14" s="321"/>
      <c r="K14" s="92"/>
      <c r="L14" s="92"/>
    </row>
    <row r="15" spans="1:12" s="89" customFormat="1" ht="28.5" x14ac:dyDescent="0.45">
      <c r="A15" s="87"/>
      <c r="B15" s="88"/>
      <c r="C15" s="88"/>
      <c r="D15" s="88"/>
      <c r="E15" s="88"/>
      <c r="F15" s="88"/>
      <c r="G15" s="88"/>
      <c r="H15" s="88"/>
      <c r="I15" s="88"/>
      <c r="J15" s="88"/>
      <c r="K15" s="88"/>
      <c r="L15" s="87"/>
    </row>
    <row r="16" spans="1:12" ht="65.25" customHeight="1" x14ac:dyDescent="0.25">
      <c r="A16" s="321" t="s">
        <v>1</v>
      </c>
      <c r="B16" s="321"/>
      <c r="C16" s="321"/>
      <c r="D16" s="321"/>
      <c r="E16" s="321"/>
      <c r="F16" s="321"/>
      <c r="G16" s="321"/>
      <c r="H16" s="321"/>
      <c r="I16" s="321"/>
      <c r="J16" s="321"/>
      <c r="K16" s="92"/>
      <c r="L16" s="92"/>
    </row>
    <row r="17" spans="1:12" ht="37.5" x14ac:dyDescent="0.25">
      <c r="A17" s="86"/>
      <c r="B17" s="90"/>
      <c r="C17" s="90"/>
      <c r="D17" s="90"/>
      <c r="E17" s="90"/>
      <c r="F17" s="90"/>
      <c r="G17" s="90"/>
      <c r="H17" s="90"/>
      <c r="I17" s="90"/>
      <c r="J17" s="90"/>
      <c r="K17" s="90"/>
      <c r="L17" s="86"/>
    </row>
    <row r="18" spans="1:12" ht="42" customHeight="1" x14ac:dyDescent="0.25">
      <c r="A18" s="324" t="s">
        <v>2</v>
      </c>
      <c r="B18" s="324"/>
      <c r="C18" s="324"/>
      <c r="D18" s="324"/>
      <c r="E18" s="324"/>
      <c r="F18" s="324"/>
      <c r="G18" s="324"/>
      <c r="H18" s="324"/>
      <c r="I18" s="324"/>
      <c r="J18" s="324"/>
      <c r="K18" s="95"/>
      <c r="L18" s="95"/>
    </row>
    <row r="19" spans="1:12" ht="116.65" customHeight="1" x14ac:dyDescent="0.25">
      <c r="A19" s="322" t="s">
        <v>3</v>
      </c>
      <c r="B19" s="322"/>
      <c r="C19" s="322"/>
      <c r="D19" s="322"/>
      <c r="E19" s="322"/>
      <c r="F19" s="322"/>
      <c r="G19" s="322"/>
      <c r="H19" s="322"/>
      <c r="I19" s="322"/>
      <c r="J19" s="322"/>
      <c r="K19" s="86"/>
      <c r="L19" s="86"/>
    </row>
    <row r="20" spans="1:12" ht="19.149999999999999" customHeight="1" x14ac:dyDescent="0.25">
      <c r="K20" s="94"/>
      <c r="L20" s="94"/>
    </row>
    <row r="21" spans="1:12" ht="17.649999999999999" customHeight="1" x14ac:dyDescent="0.25">
      <c r="K21" s="94"/>
      <c r="L21" s="94"/>
    </row>
    <row r="22" spans="1:12" ht="18" customHeight="1" x14ac:dyDescent="0.25">
      <c r="A22" s="91"/>
      <c r="B22" s="91"/>
      <c r="C22" s="91"/>
      <c r="D22" s="91"/>
      <c r="E22" s="91"/>
      <c r="F22" s="91"/>
      <c r="G22" s="91"/>
      <c r="H22" s="91"/>
      <c r="I22" s="91"/>
      <c r="J22" s="91"/>
      <c r="K22" s="91"/>
      <c r="L22" s="91"/>
    </row>
    <row r="23" spans="1:12" ht="19.149999999999999" customHeight="1" x14ac:dyDescent="0.25">
      <c r="A23" s="323" t="s">
        <v>696</v>
      </c>
      <c r="B23" s="323"/>
      <c r="C23" s="323"/>
      <c r="D23" s="323"/>
      <c r="E23" s="323"/>
      <c r="F23" s="323"/>
      <c r="G23" s="323"/>
      <c r="H23" s="323"/>
      <c r="I23" s="323"/>
      <c r="J23" s="323"/>
      <c r="K23" s="93"/>
      <c r="L23" s="93"/>
    </row>
    <row r="24" spans="1:12" x14ac:dyDescent="0.25">
      <c r="H24" s="318" t="s">
        <v>703</v>
      </c>
      <c r="I24" s="319"/>
      <c r="J24" s="320"/>
    </row>
  </sheetData>
  <sheetProtection algorithmName="SHA-512" hashValue="u9RAGDsvkCZou85qgY/LShEq7j8cHY0BLfPooZld0nGnYR3sajb1eD8NG5aCRobyntqqwK/cqTkH+u4bBlnHEQ==" saltValue="zBC3+go/kFiT4hbcd2sFtA==" spinCount="100000" sheet="1" objects="1" scenarios="1"/>
  <mergeCells count="6">
    <mergeCell ref="H24:J24"/>
    <mergeCell ref="A14:J14"/>
    <mergeCell ref="A16:J16"/>
    <mergeCell ref="A19:J19"/>
    <mergeCell ref="A23:J23"/>
    <mergeCell ref="A18:J1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A6FED-C268-452D-AB6C-FC2193F22284}">
  <dimension ref="A2:B6"/>
  <sheetViews>
    <sheetView showGridLines="0" topLeftCell="C1" workbookViewId="0">
      <selection activeCell="K7" sqref="K7"/>
    </sheetView>
  </sheetViews>
  <sheetFormatPr defaultRowHeight="15.75" x14ac:dyDescent="0.25"/>
  <cols>
    <col min="2" max="2" width="21.25" bestFit="1" customWidth="1"/>
    <col min="3" max="3" width="17.625" customWidth="1"/>
    <col min="7" max="7" width="23.5" bestFit="1" customWidth="1"/>
  </cols>
  <sheetData>
    <row r="2" spans="1:2" x14ac:dyDescent="0.25">
      <c r="A2" s="229" t="s">
        <v>4</v>
      </c>
    </row>
    <row r="4" spans="1:2" ht="81.599999999999994" customHeight="1" x14ac:dyDescent="0.25">
      <c r="B4" s="227" t="s">
        <v>5</v>
      </c>
    </row>
    <row r="5" spans="1:2" ht="81.599999999999994" customHeight="1" x14ac:dyDescent="0.25">
      <c r="B5" s="228" t="s">
        <v>6</v>
      </c>
    </row>
    <row r="6" spans="1:2" ht="81.599999999999994" customHeight="1" x14ac:dyDescent="0.25">
      <c r="B6" s="227" t="s">
        <v>7</v>
      </c>
    </row>
  </sheetData>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cument" dvAspect="DVASPECT_ICON" shapeId="25607" r:id="rId4">
          <objectPr defaultSize="0" r:id="rId5">
            <anchor moveWithCells="1">
              <from>
                <xdr:col>2</xdr:col>
                <xdr:colOff>285750</xdr:colOff>
                <xdr:row>3</xdr:row>
                <xdr:rowOff>171450</xdr:rowOff>
              </from>
              <to>
                <xdr:col>2</xdr:col>
                <xdr:colOff>1200150</xdr:colOff>
                <xdr:row>3</xdr:row>
                <xdr:rowOff>933450</xdr:rowOff>
              </to>
            </anchor>
          </objectPr>
        </oleObject>
      </mc:Choice>
      <mc:Fallback>
        <oleObject progId="Document" dvAspect="DVASPECT_ICON" shapeId="25607" r:id="rId4"/>
      </mc:Fallback>
    </mc:AlternateContent>
    <mc:AlternateContent xmlns:mc="http://schemas.openxmlformats.org/markup-compatibility/2006">
      <mc:Choice Requires="x14">
        <oleObject progId="Document" dvAspect="DVASPECT_ICON" shapeId="25609" r:id="rId6">
          <objectPr defaultSize="0" r:id="rId7">
            <anchor moveWithCells="1">
              <from>
                <xdr:col>2</xdr:col>
                <xdr:colOff>247650</xdr:colOff>
                <xdr:row>4</xdr:row>
                <xdr:rowOff>114300</xdr:rowOff>
              </from>
              <to>
                <xdr:col>2</xdr:col>
                <xdr:colOff>1162050</xdr:colOff>
                <xdr:row>4</xdr:row>
                <xdr:rowOff>800100</xdr:rowOff>
              </to>
            </anchor>
          </objectPr>
        </oleObject>
      </mc:Choice>
      <mc:Fallback>
        <oleObject progId="Document" dvAspect="DVASPECT_ICON" shapeId="25609" r:id="rId6"/>
      </mc:Fallback>
    </mc:AlternateContent>
    <mc:AlternateContent xmlns:mc="http://schemas.openxmlformats.org/markup-compatibility/2006">
      <mc:Choice Requires="x14">
        <oleObject progId="Document" dvAspect="DVASPECT_ICON" shapeId="25612" r:id="rId8">
          <objectPr defaultSize="0" r:id="rId9">
            <anchor moveWithCells="1">
              <from>
                <xdr:col>2</xdr:col>
                <xdr:colOff>247650</xdr:colOff>
                <xdr:row>5</xdr:row>
                <xdr:rowOff>142875</xdr:rowOff>
              </from>
              <to>
                <xdr:col>2</xdr:col>
                <xdr:colOff>1162050</xdr:colOff>
                <xdr:row>5</xdr:row>
                <xdr:rowOff>828675</xdr:rowOff>
              </to>
            </anchor>
          </objectPr>
        </oleObject>
      </mc:Choice>
      <mc:Fallback>
        <oleObject progId="Document" dvAspect="DVASPECT_ICON" shapeId="25612"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89F6-6B2D-437C-B5AE-3201348555B8}">
  <sheetPr>
    <tabColor theme="9" tint="0.59999389629810485"/>
    <pageSetUpPr fitToPage="1"/>
  </sheetPr>
  <dimension ref="B1:O50"/>
  <sheetViews>
    <sheetView showGridLines="0" zoomScale="85" zoomScaleNormal="85" workbookViewId="0">
      <selection activeCell="P16" sqref="O16:P16"/>
    </sheetView>
  </sheetViews>
  <sheetFormatPr defaultColWidth="8" defaultRowHeight="12.75" x14ac:dyDescent="0.25"/>
  <cols>
    <col min="1" max="1" width="2.5" style="146" customWidth="1"/>
    <col min="2" max="6" width="15.25" style="146" customWidth="1"/>
    <col min="7" max="7" width="10.25" style="146" customWidth="1"/>
    <col min="8" max="10" width="18.75" style="146" customWidth="1"/>
    <col min="11" max="11" width="9.25" style="146" customWidth="1"/>
    <col min="12" max="12" width="18.75" style="146" customWidth="1"/>
    <col min="13" max="13" width="27.5" style="146" customWidth="1"/>
    <col min="14" max="16384" width="8" style="146"/>
  </cols>
  <sheetData>
    <row r="1" spans="2:15" ht="13.5" thickBot="1" x14ac:dyDescent="0.3"/>
    <row r="2" spans="2:15" ht="25.15" customHeight="1" thickBot="1" x14ac:dyDescent="0.3">
      <c r="B2" s="372" t="s">
        <v>8</v>
      </c>
      <c r="C2" s="373"/>
      <c r="D2" s="373"/>
      <c r="E2" s="373"/>
      <c r="F2" s="374"/>
    </row>
    <row r="3" spans="2:15" ht="7.15" customHeight="1" thickBot="1" x14ac:dyDescent="0.3"/>
    <row r="4" spans="2:15" ht="34.5" customHeight="1" x14ac:dyDescent="0.25">
      <c r="B4" s="355" t="s">
        <v>9</v>
      </c>
      <c r="C4" s="364"/>
      <c r="D4" s="364"/>
      <c r="E4" s="364"/>
      <c r="F4" s="365"/>
      <c r="I4" s="375"/>
      <c r="J4" s="375"/>
      <c r="K4" s="375"/>
    </row>
    <row r="5" spans="2:15" ht="22.15" customHeight="1" thickBot="1" x14ac:dyDescent="0.3">
      <c r="B5" s="376" t="s">
        <v>10</v>
      </c>
      <c r="C5" s="377"/>
      <c r="D5" s="377"/>
      <c r="E5" s="377"/>
      <c r="F5" s="378"/>
    </row>
    <row r="6" spans="2:15" ht="38.25" customHeight="1" x14ac:dyDescent="0.25">
      <c r="B6" s="163"/>
      <c r="C6" s="163"/>
      <c r="D6" s="163"/>
      <c r="E6" s="163"/>
      <c r="F6" s="163"/>
    </row>
    <row r="7" spans="2:15" ht="16.149999999999999" customHeight="1" x14ac:dyDescent="0.25"/>
    <row r="8" spans="2:15" ht="20.100000000000001" customHeight="1" x14ac:dyDescent="0.25">
      <c r="B8" s="379"/>
      <c r="C8" s="379"/>
      <c r="D8" s="379"/>
      <c r="E8" s="379"/>
      <c r="F8" s="379"/>
    </row>
    <row r="9" spans="2:15" ht="25.15" customHeight="1" thickBot="1" x14ac:dyDescent="0.4">
      <c r="K9" s="164" t="s">
        <v>11</v>
      </c>
    </row>
    <row r="10" spans="2:15" ht="51.6" customHeight="1" thickBot="1" x14ac:dyDescent="0.3">
      <c r="B10" s="380" t="s">
        <v>12</v>
      </c>
      <c r="C10" s="381"/>
      <c r="D10" s="381"/>
      <c r="E10" s="381"/>
      <c r="F10" s="382"/>
      <c r="L10" s="361" t="s">
        <v>13</v>
      </c>
      <c r="M10" s="362"/>
      <c r="N10" s="362"/>
      <c r="O10" s="363"/>
    </row>
    <row r="11" spans="2:15" ht="52.5" customHeight="1" x14ac:dyDescent="0.25"/>
    <row r="12" spans="2:15" ht="75.75" customHeight="1" x14ac:dyDescent="0.35">
      <c r="F12" s="165" t="s">
        <v>14</v>
      </c>
      <c r="J12" s="166"/>
    </row>
    <row r="13" spans="2:15" ht="49.5" customHeight="1" thickBot="1" x14ac:dyDescent="0.3"/>
    <row r="14" spans="2:15" ht="48" customHeight="1" x14ac:dyDescent="0.25">
      <c r="B14" s="355" t="s">
        <v>15</v>
      </c>
      <c r="C14" s="364"/>
      <c r="D14" s="364"/>
      <c r="E14" s="364"/>
      <c r="F14" s="365"/>
    </row>
    <row r="15" spans="2:15" ht="21.75" customHeight="1" x14ac:dyDescent="0.25">
      <c r="B15" s="366" t="s">
        <v>16</v>
      </c>
      <c r="C15" s="367"/>
      <c r="D15" s="367"/>
      <c r="E15" s="367"/>
      <c r="F15" s="368"/>
    </row>
    <row r="16" spans="2:15" ht="64.5" customHeight="1" x14ac:dyDescent="0.25">
      <c r="B16" s="369" t="s">
        <v>17</v>
      </c>
      <c r="C16" s="370"/>
      <c r="D16" s="370"/>
      <c r="E16" s="370"/>
      <c r="F16" s="371"/>
    </row>
    <row r="17" spans="2:9" ht="64.5" customHeight="1" thickBot="1" x14ac:dyDescent="0.3">
      <c r="B17" s="339" t="s">
        <v>18</v>
      </c>
      <c r="C17" s="340"/>
      <c r="D17" s="340"/>
      <c r="E17" s="340"/>
      <c r="F17" s="341"/>
    </row>
    <row r="18" spans="2:9" ht="21" customHeight="1" thickBot="1" x14ac:dyDescent="0.3"/>
    <row r="19" spans="2:9" ht="48" customHeight="1" x14ac:dyDescent="0.25">
      <c r="B19" s="355" t="s">
        <v>19</v>
      </c>
      <c r="C19" s="344"/>
      <c r="D19" s="344"/>
      <c r="E19" s="344"/>
      <c r="F19" s="345"/>
    </row>
    <row r="20" spans="2:9" ht="186.75" customHeight="1" thickBot="1" x14ac:dyDescent="0.3">
      <c r="B20" s="339" t="s">
        <v>20</v>
      </c>
      <c r="C20" s="340"/>
      <c r="D20" s="340"/>
      <c r="E20" s="340"/>
      <c r="F20" s="341"/>
    </row>
    <row r="21" spans="2:9" ht="22.5" customHeight="1" thickBot="1" x14ac:dyDescent="0.3">
      <c r="B21" s="342"/>
      <c r="C21" s="342"/>
      <c r="D21" s="342"/>
      <c r="E21" s="342"/>
      <c r="F21" s="342"/>
    </row>
    <row r="22" spans="2:9" ht="48" customHeight="1" x14ac:dyDescent="0.25">
      <c r="B22" s="343" t="s">
        <v>21</v>
      </c>
      <c r="C22" s="344"/>
      <c r="D22" s="344"/>
      <c r="E22" s="344"/>
      <c r="F22" s="345"/>
    </row>
    <row r="23" spans="2:9" ht="73.5" customHeight="1" x14ac:dyDescent="0.25">
      <c r="B23" s="346" t="s">
        <v>22</v>
      </c>
      <c r="C23" s="347"/>
      <c r="D23" s="347"/>
      <c r="E23" s="347"/>
      <c r="F23" s="348"/>
    </row>
    <row r="24" spans="2:9" ht="200.25" customHeight="1" x14ac:dyDescent="0.25">
      <c r="B24" s="349" t="s">
        <v>23</v>
      </c>
      <c r="C24" s="350"/>
      <c r="D24" s="350"/>
      <c r="E24" s="350"/>
      <c r="F24" s="351"/>
    </row>
    <row r="25" spans="2:9" ht="15.75" customHeight="1" thickBot="1" x14ac:dyDescent="0.3">
      <c r="B25" s="352"/>
      <c r="C25" s="353"/>
      <c r="D25" s="353"/>
      <c r="E25" s="353"/>
      <c r="F25" s="354"/>
    </row>
    <row r="26" spans="2:9" ht="48" customHeight="1" x14ac:dyDescent="0.25">
      <c r="B26" s="355" t="s">
        <v>24</v>
      </c>
      <c r="C26" s="344"/>
      <c r="D26" s="344"/>
      <c r="E26" s="344"/>
      <c r="F26" s="345"/>
    </row>
    <row r="27" spans="2:9" ht="138.75" customHeight="1" x14ac:dyDescent="0.25">
      <c r="B27" s="356" t="s">
        <v>25</v>
      </c>
      <c r="C27" s="357"/>
      <c r="D27" s="357"/>
      <c r="E27" s="357"/>
      <c r="F27" s="358"/>
    </row>
    <row r="28" spans="2:9" ht="47.25" customHeight="1" x14ac:dyDescent="0.25">
      <c r="B28" s="359" t="s">
        <v>26</v>
      </c>
      <c r="C28" s="359"/>
      <c r="D28" s="359"/>
      <c r="E28" s="359"/>
      <c r="F28" s="359"/>
    </row>
    <row r="29" spans="2:9" ht="19.5" customHeight="1" x14ac:dyDescent="0.25">
      <c r="B29" s="360"/>
      <c r="C29" s="360"/>
      <c r="D29" s="360"/>
      <c r="E29" s="360"/>
      <c r="F29" s="360"/>
    </row>
    <row r="30" spans="2:9" s="160" customFormat="1" ht="21.75" customHeight="1" thickBot="1" x14ac:dyDescent="0.3">
      <c r="B30" s="332" t="s">
        <v>27</v>
      </c>
      <c r="C30" s="332"/>
      <c r="D30" s="332"/>
      <c r="E30" s="332"/>
      <c r="F30" s="332"/>
    </row>
    <row r="31" spans="2:9" ht="72" customHeight="1" x14ac:dyDescent="0.25">
      <c r="B31" s="337" t="s">
        <v>28</v>
      </c>
      <c r="C31" s="338"/>
      <c r="D31" s="162" t="s">
        <v>29</v>
      </c>
      <c r="E31" s="162"/>
      <c r="F31" s="162" t="s">
        <v>30</v>
      </c>
      <c r="G31" s="162"/>
      <c r="H31" s="161" t="s">
        <v>31</v>
      </c>
    </row>
    <row r="32" spans="2:9" ht="48" customHeight="1" x14ac:dyDescent="0.25">
      <c r="B32" s="327" t="s">
        <v>56</v>
      </c>
      <c r="C32" s="328"/>
      <c r="D32" s="151" t="s">
        <v>33</v>
      </c>
      <c r="E32" s="252" t="s">
        <v>694</v>
      </c>
      <c r="F32" s="252" t="s">
        <v>34</v>
      </c>
      <c r="G32" s="252" t="s">
        <v>695</v>
      </c>
      <c r="H32" s="159" t="s">
        <v>35</v>
      </c>
      <c r="I32" s="251"/>
    </row>
    <row r="33" spans="2:9" ht="48" customHeight="1" x14ac:dyDescent="0.25">
      <c r="B33" s="329" t="s">
        <v>36</v>
      </c>
      <c r="C33" s="328"/>
      <c r="D33" s="151" t="s">
        <v>37</v>
      </c>
      <c r="E33" s="252" t="s">
        <v>695</v>
      </c>
      <c r="F33" s="252" t="s">
        <v>38</v>
      </c>
      <c r="G33" s="252" t="s">
        <v>694</v>
      </c>
      <c r="H33" s="159" t="s">
        <v>39</v>
      </c>
      <c r="I33" s="251"/>
    </row>
    <row r="34" spans="2:9" ht="48" customHeight="1" x14ac:dyDescent="0.25">
      <c r="B34" s="329" t="s">
        <v>40</v>
      </c>
      <c r="C34" s="328"/>
      <c r="D34" s="151" t="s">
        <v>41</v>
      </c>
      <c r="E34" s="252" t="s">
        <v>695</v>
      </c>
      <c r="F34" s="252" t="s">
        <v>42</v>
      </c>
      <c r="G34" s="252" t="s">
        <v>694</v>
      </c>
      <c r="H34" s="159" t="s">
        <v>42</v>
      </c>
      <c r="I34" s="251"/>
    </row>
    <row r="35" spans="2:9" ht="48" customHeight="1" thickBot="1" x14ac:dyDescent="0.3">
      <c r="B35" s="330" t="s">
        <v>43</v>
      </c>
      <c r="C35" s="331"/>
      <c r="D35" s="148" t="s">
        <v>44</v>
      </c>
      <c r="E35" s="253" t="s">
        <v>695</v>
      </c>
      <c r="F35" s="253" t="s">
        <v>45</v>
      </c>
      <c r="G35" s="253" t="s">
        <v>694</v>
      </c>
      <c r="H35" s="158" t="s">
        <v>45</v>
      </c>
      <c r="I35" s="251"/>
    </row>
    <row r="36" spans="2:9" ht="18" customHeight="1" x14ac:dyDescent="0.25"/>
    <row r="37" spans="2:9" ht="22.5" customHeight="1" thickBot="1" x14ac:dyDescent="0.3">
      <c r="B37" s="332" t="s">
        <v>46</v>
      </c>
      <c r="C37" s="332"/>
      <c r="D37" s="332"/>
      <c r="E37" s="332"/>
      <c r="F37" s="332"/>
    </row>
    <row r="38" spans="2:9" ht="48" customHeight="1" x14ac:dyDescent="0.25">
      <c r="B38" s="333" t="s">
        <v>47</v>
      </c>
      <c r="C38" s="157" t="s">
        <v>48</v>
      </c>
      <c r="D38" s="157" t="s">
        <v>49</v>
      </c>
      <c r="E38" s="157" t="s">
        <v>50</v>
      </c>
      <c r="F38" s="335" t="s">
        <v>51</v>
      </c>
    </row>
    <row r="39" spans="2:9" ht="48" customHeight="1" thickBot="1" x14ac:dyDescent="0.3">
      <c r="B39" s="334"/>
      <c r="C39" s="156" t="s">
        <v>52</v>
      </c>
      <c r="D39" s="156" t="s">
        <v>53</v>
      </c>
      <c r="E39" s="156" t="s">
        <v>54</v>
      </c>
      <c r="F39" s="336"/>
    </row>
    <row r="40" spans="2:9" ht="48" customHeight="1" x14ac:dyDescent="0.25">
      <c r="B40" s="155">
        <v>1</v>
      </c>
      <c r="C40" s="154" t="s">
        <v>55</v>
      </c>
      <c r="D40" s="154" t="s">
        <v>56</v>
      </c>
      <c r="E40" s="154" t="s">
        <v>56</v>
      </c>
      <c r="F40" s="153" t="s">
        <v>56</v>
      </c>
    </row>
    <row r="41" spans="2:9" ht="48" customHeight="1" x14ac:dyDescent="0.25">
      <c r="B41" s="152">
        <v>2</v>
      </c>
      <c r="C41" s="151" t="s">
        <v>55</v>
      </c>
      <c r="D41" s="151" t="s">
        <v>55</v>
      </c>
      <c r="E41" s="151" t="s">
        <v>56</v>
      </c>
      <c r="F41" s="150" t="s">
        <v>55</v>
      </c>
    </row>
    <row r="42" spans="2:9" ht="48" customHeight="1" x14ac:dyDescent="0.25">
      <c r="B42" s="152">
        <v>3</v>
      </c>
      <c r="C42" s="151" t="s">
        <v>55</v>
      </c>
      <c r="D42" s="151" t="s">
        <v>55</v>
      </c>
      <c r="E42" s="151" t="s">
        <v>55</v>
      </c>
      <c r="F42" s="150" t="s">
        <v>55</v>
      </c>
    </row>
    <row r="43" spans="2:9" ht="48" customHeight="1" x14ac:dyDescent="0.25">
      <c r="B43" s="152">
        <v>4</v>
      </c>
      <c r="C43" s="151" t="s">
        <v>55</v>
      </c>
      <c r="D43" s="151" t="s">
        <v>56</v>
      </c>
      <c r="E43" s="151" t="s">
        <v>55</v>
      </c>
      <c r="F43" s="150" t="s">
        <v>57</v>
      </c>
    </row>
    <row r="44" spans="2:9" ht="48" customHeight="1" x14ac:dyDescent="0.25">
      <c r="B44" s="152">
        <v>5</v>
      </c>
      <c r="C44" s="151" t="s">
        <v>56</v>
      </c>
      <c r="D44" s="151" t="s">
        <v>55</v>
      </c>
      <c r="E44" s="151" t="s">
        <v>55</v>
      </c>
      <c r="F44" s="150" t="s">
        <v>55</v>
      </c>
    </row>
    <row r="45" spans="2:9" ht="48" customHeight="1" x14ac:dyDescent="0.25">
      <c r="B45" s="152">
        <v>6</v>
      </c>
      <c r="C45" s="151" t="s">
        <v>56</v>
      </c>
      <c r="D45" s="151" t="s">
        <v>56</v>
      </c>
      <c r="E45" s="151" t="s">
        <v>55</v>
      </c>
      <c r="F45" s="150" t="s">
        <v>56</v>
      </c>
    </row>
    <row r="46" spans="2:9" ht="48" customHeight="1" x14ac:dyDescent="0.25">
      <c r="B46" s="152">
        <v>7</v>
      </c>
      <c r="C46" s="151" t="s">
        <v>56</v>
      </c>
      <c r="D46" s="151" t="s">
        <v>55</v>
      </c>
      <c r="E46" s="151" t="s">
        <v>56</v>
      </c>
      <c r="F46" s="150" t="s">
        <v>57</v>
      </c>
    </row>
    <row r="47" spans="2:9" ht="48" customHeight="1" thickBot="1" x14ac:dyDescent="0.3">
      <c r="B47" s="149">
        <v>8</v>
      </c>
      <c r="C47" s="148" t="s">
        <v>56</v>
      </c>
      <c r="D47" s="148" t="s">
        <v>56</v>
      </c>
      <c r="E47" s="148" t="s">
        <v>56</v>
      </c>
      <c r="F47" s="147" t="s">
        <v>56</v>
      </c>
    </row>
    <row r="48" spans="2:9" ht="27" customHeight="1" x14ac:dyDescent="0.25">
      <c r="B48" s="325" t="s">
        <v>58</v>
      </c>
      <c r="C48" s="325"/>
      <c r="D48" s="325"/>
      <c r="E48" s="325"/>
      <c r="F48" s="325"/>
    </row>
    <row r="49" spans="2:6" ht="13.5" customHeight="1" x14ac:dyDescent="0.25"/>
    <row r="50" spans="2:6" ht="67.900000000000006" customHeight="1" x14ac:dyDescent="0.25">
      <c r="B50" s="326" t="s">
        <v>59</v>
      </c>
      <c r="C50" s="326"/>
      <c r="D50" s="326"/>
      <c r="E50" s="326"/>
      <c r="F50" s="326"/>
    </row>
  </sheetData>
  <sheetProtection algorithmName="SHA-512" hashValue="TIHr5nXG+RR0aSUopk2qbjwDyVFtUSrn7fRBelN93WZyFk5Ns3B3UuXhmnTuywFJXxddMATlDw17Vi7eeRFSNg==" saltValue="GoLgqu4tZXyEGFXFSumWwA==" spinCount="100000" sheet="1" objects="1" scenarios="1"/>
  <mergeCells count="33">
    <mergeCell ref="B19:F19"/>
    <mergeCell ref="B2:F2"/>
    <mergeCell ref="B4:F4"/>
    <mergeCell ref="I4:K4"/>
    <mergeCell ref="B5:F5"/>
    <mergeCell ref="B8:F8"/>
    <mergeCell ref="B10:F10"/>
    <mergeCell ref="L10:O10"/>
    <mergeCell ref="B14:F14"/>
    <mergeCell ref="B15:F15"/>
    <mergeCell ref="B16:F16"/>
    <mergeCell ref="B17:F17"/>
    <mergeCell ref="B31:C31"/>
    <mergeCell ref="B20:F20"/>
    <mergeCell ref="B21:F21"/>
    <mergeCell ref="B22:F22"/>
    <mergeCell ref="B23:F23"/>
    <mergeCell ref="B24:F24"/>
    <mergeCell ref="B25:F25"/>
    <mergeCell ref="B26:F26"/>
    <mergeCell ref="B27:F27"/>
    <mergeCell ref="B28:F28"/>
    <mergeCell ref="B29:F29"/>
    <mergeCell ref="B30:F30"/>
    <mergeCell ref="B48:F48"/>
    <mergeCell ref="B50:F50"/>
    <mergeCell ref="B32:C32"/>
    <mergeCell ref="B33:C33"/>
    <mergeCell ref="B34:C34"/>
    <mergeCell ref="B35:C35"/>
    <mergeCell ref="B37:F37"/>
    <mergeCell ref="B38:B39"/>
    <mergeCell ref="F38:F39"/>
  </mergeCells>
  <pageMargins left="0.39370078740157483" right="0.39370078740157483" top="0.39370078740157483" bottom="0.39370078740157483" header="0.31496062992125984" footer="0.31496062992125984"/>
  <pageSetup paperSize="9" scale="55" fitToHeight="0" orientation="landscape" r:id="rId1"/>
  <headerFooter>
    <oddFooter>&amp;C&amp;A - Stránka &amp;P z &amp;N</oddFooter>
  </headerFooter>
  <rowBreaks count="1" manualBreakCount="1">
    <brk id="27"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22F6-70BC-4A94-9044-43AEC4199D5E}">
  <sheetPr>
    <tabColor theme="9" tint="0.59999389629810485"/>
    <pageSetUpPr fitToPage="1"/>
  </sheetPr>
  <dimension ref="A1:J41"/>
  <sheetViews>
    <sheetView showGridLines="0" zoomScaleNormal="100" workbookViewId="0">
      <pane xSplit="5" ySplit="7" topLeftCell="F23" activePane="bottomRight" state="frozen"/>
      <selection pane="topRight" activeCell="N48" sqref="N48:P48"/>
      <selection pane="bottomLeft" activeCell="N48" sqref="N48:P48"/>
      <selection pane="bottomRight" activeCell="K38" sqref="K38"/>
    </sheetView>
  </sheetViews>
  <sheetFormatPr defaultColWidth="8" defaultRowHeight="12.75" x14ac:dyDescent="0.25"/>
  <cols>
    <col min="1" max="1" width="12" style="146" customWidth="1"/>
    <col min="2" max="4" width="18.125" style="146" customWidth="1"/>
    <col min="5" max="5" width="19.625" style="146" customWidth="1"/>
    <col min="6" max="16384" width="8" style="146"/>
  </cols>
  <sheetData>
    <row r="1" spans="1:10" ht="25.15" customHeight="1" thickBot="1" x14ac:dyDescent="0.3">
      <c r="A1" s="372" t="s">
        <v>8</v>
      </c>
      <c r="B1" s="373"/>
      <c r="C1" s="373"/>
      <c r="D1" s="373"/>
      <c r="E1" s="374"/>
    </row>
    <row r="2" spans="1:10" ht="7.15" customHeight="1" thickBot="1" x14ac:dyDescent="0.3"/>
    <row r="3" spans="1:10" ht="20.100000000000001" customHeight="1" x14ac:dyDescent="0.25">
      <c r="A3" s="388" t="s">
        <v>60</v>
      </c>
      <c r="B3" s="364"/>
      <c r="C3" s="364"/>
      <c r="D3" s="364"/>
      <c r="E3" s="365"/>
      <c r="H3" s="375"/>
      <c r="I3" s="375"/>
      <c r="J3" s="375"/>
    </row>
    <row r="4" spans="1:10" ht="22.15" customHeight="1" thickBot="1" x14ac:dyDescent="0.3">
      <c r="A4" s="376" t="s">
        <v>10</v>
      </c>
      <c r="B4" s="377"/>
      <c r="C4" s="377"/>
      <c r="D4" s="377"/>
      <c r="E4" s="378"/>
    </row>
    <row r="5" spans="1:10" ht="16.149999999999999" customHeight="1" thickBot="1" x14ac:dyDescent="0.3"/>
    <row r="6" spans="1:10" ht="20.100000000000001" customHeight="1" x14ac:dyDescent="0.25">
      <c r="A6" s="388" t="s">
        <v>61</v>
      </c>
      <c r="B6" s="364"/>
      <c r="C6" s="364"/>
      <c r="D6" s="364"/>
      <c r="E6" s="365"/>
    </row>
    <row r="7" spans="1:10" ht="25.15" customHeight="1" x14ac:dyDescent="0.25">
      <c r="A7" s="366" t="s">
        <v>16</v>
      </c>
      <c r="B7" s="367"/>
      <c r="C7" s="367"/>
      <c r="D7" s="367"/>
      <c r="E7" s="368"/>
    </row>
    <row r="8" spans="1:10" ht="52.5" customHeight="1" x14ac:dyDescent="0.25">
      <c r="A8" s="383" t="s">
        <v>62</v>
      </c>
      <c r="B8" s="384"/>
      <c r="C8" s="384"/>
      <c r="D8" s="384"/>
      <c r="E8" s="385"/>
    </row>
    <row r="9" spans="1:10" ht="111.75" customHeight="1" thickBot="1" x14ac:dyDescent="0.3">
      <c r="A9" s="339" t="s">
        <v>63</v>
      </c>
      <c r="B9" s="340"/>
      <c r="C9" s="340"/>
      <c r="D9" s="340"/>
      <c r="E9" s="341"/>
    </row>
    <row r="10" spans="1:10" ht="12" customHeight="1" thickBot="1" x14ac:dyDescent="0.3"/>
    <row r="11" spans="1:10" ht="20.100000000000001" customHeight="1" x14ac:dyDescent="0.25">
      <c r="A11" s="388" t="s">
        <v>64</v>
      </c>
      <c r="B11" s="364"/>
      <c r="C11" s="364"/>
      <c r="D11" s="364"/>
      <c r="E11" s="365"/>
    </row>
    <row r="12" spans="1:10" ht="35.65" customHeight="1" x14ac:dyDescent="0.25">
      <c r="A12" s="386" t="s">
        <v>65</v>
      </c>
      <c r="B12" s="359"/>
      <c r="C12" s="359"/>
      <c r="D12" s="359"/>
      <c r="E12" s="387"/>
    </row>
    <row r="13" spans="1:10" ht="139.5" customHeight="1" x14ac:dyDescent="0.25">
      <c r="A13" s="386" t="s">
        <v>66</v>
      </c>
      <c r="B13" s="359"/>
      <c r="C13" s="359"/>
      <c r="D13" s="359"/>
      <c r="E13" s="387"/>
    </row>
    <row r="14" spans="1:10" ht="98.25" customHeight="1" x14ac:dyDescent="0.25">
      <c r="A14" s="386" t="s">
        <v>67</v>
      </c>
      <c r="B14" s="359"/>
      <c r="C14" s="359"/>
      <c r="D14" s="359"/>
      <c r="E14" s="387"/>
    </row>
    <row r="15" spans="1:10" ht="126.75" customHeight="1" x14ac:dyDescent="0.25">
      <c r="A15" s="386" t="s">
        <v>68</v>
      </c>
      <c r="B15" s="359"/>
      <c r="C15" s="359"/>
      <c r="D15" s="359"/>
      <c r="E15" s="387"/>
    </row>
    <row r="16" spans="1:10" ht="48.75" customHeight="1" x14ac:dyDescent="0.25">
      <c r="A16" s="349" t="s">
        <v>69</v>
      </c>
      <c r="B16" s="350"/>
      <c r="C16" s="350"/>
      <c r="D16" s="350"/>
      <c r="E16" s="351"/>
    </row>
    <row r="17" spans="1:5" ht="33.75" customHeight="1" x14ac:dyDescent="0.25">
      <c r="A17" s="386" t="s">
        <v>70</v>
      </c>
      <c r="B17" s="359"/>
      <c r="C17" s="359"/>
      <c r="D17" s="359"/>
      <c r="E17" s="387"/>
    </row>
    <row r="18" spans="1:5" ht="106.15" customHeight="1" x14ac:dyDescent="0.25">
      <c r="A18" s="356" t="s">
        <v>71</v>
      </c>
      <c r="B18" s="357"/>
      <c r="C18" s="357"/>
      <c r="D18" s="357"/>
      <c r="E18" s="358"/>
    </row>
    <row r="19" spans="1:5" ht="37.15" customHeight="1" x14ac:dyDescent="0.25">
      <c r="A19" s="356" t="s">
        <v>26</v>
      </c>
      <c r="B19" s="357"/>
      <c r="C19" s="357"/>
      <c r="D19" s="357"/>
      <c r="E19" s="358"/>
    </row>
    <row r="20" spans="1:5" ht="18" customHeight="1" x14ac:dyDescent="0.25">
      <c r="A20" s="356"/>
      <c r="B20" s="357"/>
      <c r="C20" s="357"/>
      <c r="D20" s="357"/>
      <c r="E20" s="358"/>
    </row>
    <row r="21" spans="1:5" ht="20.100000000000001" customHeight="1" thickBot="1" x14ac:dyDescent="0.3">
      <c r="A21" s="332" t="s">
        <v>27</v>
      </c>
      <c r="B21" s="332"/>
      <c r="C21" s="332"/>
      <c r="D21" s="332"/>
      <c r="E21" s="332"/>
    </row>
    <row r="22" spans="1:5" s="160" customFormat="1" ht="39.75" customHeight="1" x14ac:dyDescent="0.25">
      <c r="A22" s="337" t="s">
        <v>28</v>
      </c>
      <c r="B22" s="338"/>
      <c r="C22" s="162" t="s">
        <v>72</v>
      </c>
      <c r="D22" s="162" t="s">
        <v>73</v>
      </c>
      <c r="E22" s="161" t="s">
        <v>31</v>
      </c>
    </row>
    <row r="23" spans="1:5" ht="17.100000000000001" customHeight="1" x14ac:dyDescent="0.25">
      <c r="A23" s="329" t="s">
        <v>32</v>
      </c>
      <c r="B23" s="328"/>
      <c r="C23" s="151" t="s">
        <v>33</v>
      </c>
      <c r="D23" s="151" t="s">
        <v>34</v>
      </c>
      <c r="E23" s="159" t="s">
        <v>35</v>
      </c>
    </row>
    <row r="24" spans="1:5" ht="17.100000000000001" customHeight="1" x14ac:dyDescent="0.25">
      <c r="A24" s="329" t="s">
        <v>36</v>
      </c>
      <c r="B24" s="328"/>
      <c r="C24" s="151" t="s">
        <v>37</v>
      </c>
      <c r="D24" s="151" t="s">
        <v>38</v>
      </c>
      <c r="E24" s="159" t="s">
        <v>39</v>
      </c>
    </row>
    <row r="25" spans="1:5" ht="17.100000000000001" customHeight="1" x14ac:dyDescent="0.25">
      <c r="A25" s="329" t="s">
        <v>40</v>
      </c>
      <c r="B25" s="328"/>
      <c r="C25" s="151" t="s">
        <v>41</v>
      </c>
      <c r="D25" s="151" t="s">
        <v>42</v>
      </c>
      <c r="E25" s="159" t="s">
        <v>42</v>
      </c>
    </row>
    <row r="26" spans="1:5" ht="17.100000000000001" customHeight="1" thickBot="1" x14ac:dyDescent="0.3">
      <c r="A26" s="330" t="s">
        <v>43</v>
      </c>
      <c r="B26" s="331"/>
      <c r="C26" s="148" t="s">
        <v>44</v>
      </c>
      <c r="D26" s="148" t="s">
        <v>45</v>
      </c>
      <c r="E26" s="158" t="s">
        <v>45</v>
      </c>
    </row>
    <row r="28" spans="1:5" ht="20.100000000000001" customHeight="1" thickBot="1" x14ac:dyDescent="0.3">
      <c r="A28" s="332" t="s">
        <v>46</v>
      </c>
      <c r="B28" s="332"/>
      <c r="C28" s="332"/>
      <c r="D28" s="332"/>
      <c r="E28" s="332"/>
    </row>
    <row r="29" spans="1:5" ht="17.25" customHeight="1" x14ac:dyDescent="0.25">
      <c r="A29" s="333" t="s">
        <v>47</v>
      </c>
      <c r="B29" s="157" t="s">
        <v>48</v>
      </c>
      <c r="C29" s="157" t="s">
        <v>49</v>
      </c>
      <c r="D29" s="157" t="s">
        <v>50</v>
      </c>
      <c r="E29" s="335" t="s">
        <v>51</v>
      </c>
    </row>
    <row r="30" spans="1:5" ht="28.15" customHeight="1" thickBot="1" x14ac:dyDescent="0.3">
      <c r="A30" s="334"/>
      <c r="B30" s="156" t="s">
        <v>52</v>
      </c>
      <c r="C30" s="156" t="s">
        <v>53</v>
      </c>
      <c r="D30" s="156" t="s">
        <v>54</v>
      </c>
      <c r="E30" s="336"/>
    </row>
    <row r="31" spans="1:5" ht="17.100000000000001" customHeight="1" x14ac:dyDescent="0.25">
      <c r="A31" s="155">
        <v>1</v>
      </c>
      <c r="B31" s="154" t="s">
        <v>55</v>
      </c>
      <c r="C31" s="154" t="s">
        <v>56</v>
      </c>
      <c r="D31" s="154" t="s">
        <v>56</v>
      </c>
      <c r="E31" s="153" t="s">
        <v>56</v>
      </c>
    </row>
    <row r="32" spans="1:5" ht="17.100000000000001" customHeight="1" x14ac:dyDescent="0.25">
      <c r="A32" s="152">
        <v>2</v>
      </c>
      <c r="B32" s="151" t="s">
        <v>55</v>
      </c>
      <c r="C32" s="151" t="s">
        <v>55</v>
      </c>
      <c r="D32" s="151" t="s">
        <v>56</v>
      </c>
      <c r="E32" s="150" t="s">
        <v>55</v>
      </c>
    </row>
    <row r="33" spans="1:5" ht="17.100000000000001" customHeight="1" x14ac:dyDescent="0.25">
      <c r="A33" s="152">
        <v>3</v>
      </c>
      <c r="B33" s="151" t="s">
        <v>55</v>
      </c>
      <c r="C33" s="151" t="s">
        <v>55</v>
      </c>
      <c r="D33" s="151" t="s">
        <v>55</v>
      </c>
      <c r="E33" s="150" t="s">
        <v>55</v>
      </c>
    </row>
    <row r="34" spans="1:5" ht="17.100000000000001" customHeight="1" x14ac:dyDescent="0.25">
      <c r="A34" s="152">
        <v>4</v>
      </c>
      <c r="B34" s="151" t="s">
        <v>55</v>
      </c>
      <c r="C34" s="151" t="s">
        <v>56</v>
      </c>
      <c r="D34" s="151" t="s">
        <v>55</v>
      </c>
      <c r="E34" s="150" t="s">
        <v>57</v>
      </c>
    </row>
    <row r="35" spans="1:5" ht="17.100000000000001" customHeight="1" x14ac:dyDescent="0.25">
      <c r="A35" s="152">
        <v>5</v>
      </c>
      <c r="B35" s="151" t="s">
        <v>56</v>
      </c>
      <c r="C35" s="151" t="s">
        <v>55</v>
      </c>
      <c r="D35" s="151" t="s">
        <v>55</v>
      </c>
      <c r="E35" s="150" t="s">
        <v>55</v>
      </c>
    </row>
    <row r="36" spans="1:5" ht="17.100000000000001" customHeight="1" x14ac:dyDescent="0.25">
      <c r="A36" s="152">
        <v>6</v>
      </c>
      <c r="B36" s="151" t="s">
        <v>56</v>
      </c>
      <c r="C36" s="151" t="s">
        <v>56</v>
      </c>
      <c r="D36" s="151" t="s">
        <v>55</v>
      </c>
      <c r="E36" s="150" t="s">
        <v>56</v>
      </c>
    </row>
    <row r="37" spans="1:5" ht="17.100000000000001" customHeight="1" x14ac:dyDescent="0.25">
      <c r="A37" s="152">
        <v>7</v>
      </c>
      <c r="B37" s="151" t="s">
        <v>56</v>
      </c>
      <c r="C37" s="151" t="s">
        <v>55</v>
      </c>
      <c r="D37" s="151" t="s">
        <v>56</v>
      </c>
      <c r="E37" s="150" t="s">
        <v>57</v>
      </c>
    </row>
    <row r="38" spans="1:5" ht="17.100000000000001" customHeight="1" thickBot="1" x14ac:dyDescent="0.3">
      <c r="A38" s="149">
        <v>8</v>
      </c>
      <c r="B38" s="148" t="s">
        <v>56</v>
      </c>
      <c r="C38" s="148" t="s">
        <v>56</v>
      </c>
      <c r="D38" s="148" t="s">
        <v>56</v>
      </c>
      <c r="E38" s="147" t="s">
        <v>56</v>
      </c>
    </row>
    <row r="39" spans="1:5" ht="15" customHeight="1" x14ac:dyDescent="0.25">
      <c r="A39" s="325" t="s">
        <v>58</v>
      </c>
      <c r="B39" s="325"/>
      <c r="C39" s="325"/>
      <c r="D39" s="325"/>
      <c r="E39" s="325"/>
    </row>
    <row r="41" spans="1:5" ht="51" customHeight="1" x14ac:dyDescent="0.25">
      <c r="A41" s="326" t="s">
        <v>59</v>
      </c>
      <c r="B41" s="326"/>
      <c r="C41" s="326"/>
      <c r="D41" s="326"/>
      <c r="E41" s="326"/>
    </row>
  </sheetData>
  <mergeCells count="29">
    <mergeCell ref="H3:J3"/>
    <mergeCell ref="A18:E18"/>
    <mergeCell ref="A21:E21"/>
    <mergeCell ref="A41:E41"/>
    <mergeCell ref="E29:E30"/>
    <mergeCell ref="A29:A30"/>
    <mergeCell ref="A22:B22"/>
    <mergeCell ref="A28:E28"/>
    <mergeCell ref="A39:E39"/>
    <mergeCell ref="A23:B23"/>
    <mergeCell ref="A24:B24"/>
    <mergeCell ref="A25:B25"/>
    <mergeCell ref="A26:B26"/>
    <mergeCell ref="A17:E17"/>
    <mergeCell ref="A9:E9"/>
    <mergeCell ref="A12:E12"/>
    <mergeCell ref="A19:E19"/>
    <mergeCell ref="A20:E20"/>
    <mergeCell ref="A7:E7"/>
    <mergeCell ref="A8:E8"/>
    <mergeCell ref="A1:E1"/>
    <mergeCell ref="A14:E14"/>
    <mergeCell ref="A16:E16"/>
    <mergeCell ref="A13:E13"/>
    <mergeCell ref="A15:E15"/>
    <mergeCell ref="A3:E3"/>
    <mergeCell ref="A6:E6"/>
    <mergeCell ref="A11:E11"/>
    <mergeCell ref="A4:E4"/>
  </mergeCells>
  <pageMargins left="0.39370078740157483" right="0.39370078740157483" top="0.39370078740157483" bottom="0.39370078740157483" header="0.31496062992125984" footer="0.31496062992125984"/>
  <pageSetup paperSize="9" fitToHeight="0" orientation="portrait" r:id="rId1"/>
  <headerFooter>
    <oddFooter>&amp;C&amp;A - Stránka &amp;P z &amp;N</oddFooter>
  </headerFooter>
  <rowBreaks count="1" manualBreakCount="1">
    <brk id="18" max="4"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CD1B-C1AF-4B69-ACFA-A7E95F87C690}">
  <sheetPr>
    <tabColor theme="9" tint="0.39997558519241921"/>
    <pageSetUpPr fitToPage="1"/>
  </sheetPr>
  <dimension ref="A1:W85"/>
  <sheetViews>
    <sheetView showGridLines="0" zoomScaleNormal="100" workbookViewId="0">
      <pane ySplit="2" topLeftCell="A20" activePane="bottomLeft" state="frozen"/>
      <selection activeCell="S11" sqref="S11"/>
      <selection pane="bottomLeft" activeCell="P74" sqref="P74"/>
    </sheetView>
  </sheetViews>
  <sheetFormatPr defaultColWidth="8" defaultRowHeight="12.75" x14ac:dyDescent="0.25"/>
  <cols>
    <col min="1" max="1" width="3.25" style="169" customWidth="1"/>
    <col min="2" max="2" width="5" style="169" customWidth="1"/>
    <col min="3" max="3" width="2.25" style="169" customWidth="1"/>
    <col min="4" max="4" width="4.125" style="169" customWidth="1"/>
    <col min="5" max="5" width="11.125" style="169" customWidth="1"/>
    <col min="6" max="6" width="5.75" style="169" customWidth="1"/>
    <col min="7" max="7" width="8" style="169"/>
    <col min="8" max="8" width="4.125" style="169" customWidth="1"/>
    <col min="9" max="11" width="14.25" style="169" bestFit="1" customWidth="1"/>
    <col min="12" max="12" width="0.625" style="169" customWidth="1"/>
    <col min="13" max="13" width="14.25" style="169" bestFit="1" customWidth="1"/>
    <col min="14" max="14" width="11.25" style="169" customWidth="1"/>
    <col min="15" max="15" width="3.25" style="169" customWidth="1"/>
    <col min="16" max="16" width="16.25" style="169" bestFit="1" customWidth="1"/>
    <col min="17" max="17" width="8" style="169"/>
    <col min="18" max="18" width="60.125" style="169" customWidth="1"/>
    <col min="19" max="16384" width="8" style="169"/>
  </cols>
  <sheetData>
    <row r="1" spans="1:18" s="167" customFormat="1" x14ac:dyDescent="0.25">
      <c r="A1" s="424" t="s">
        <v>74</v>
      </c>
      <c r="B1" s="425"/>
      <c r="C1" s="425"/>
      <c r="D1" s="425"/>
      <c r="E1" s="425"/>
      <c r="F1" s="425"/>
      <c r="G1" s="425"/>
      <c r="H1" s="425"/>
      <c r="I1" s="425"/>
      <c r="J1" s="425"/>
      <c r="K1" s="425"/>
      <c r="L1" s="425"/>
      <c r="M1" s="425"/>
      <c r="N1" s="425"/>
      <c r="O1" s="425"/>
      <c r="P1" s="426"/>
    </row>
    <row r="2" spans="1:18" s="167" customFormat="1" ht="31.5" customHeight="1" thickBot="1" x14ac:dyDescent="0.3">
      <c r="A2" s="427"/>
      <c r="B2" s="428"/>
      <c r="C2" s="428"/>
      <c r="D2" s="428"/>
      <c r="E2" s="428"/>
      <c r="F2" s="428"/>
      <c r="G2" s="428"/>
      <c r="H2" s="428"/>
      <c r="I2" s="428"/>
      <c r="J2" s="428"/>
      <c r="K2" s="428"/>
      <c r="L2" s="428"/>
      <c r="M2" s="428"/>
      <c r="N2" s="428"/>
      <c r="O2" s="428"/>
      <c r="P2" s="429"/>
    </row>
    <row r="3" spans="1:18" ht="12" customHeight="1" thickBot="1" x14ac:dyDescent="0.3">
      <c r="A3" s="168"/>
      <c r="B3" s="168"/>
      <c r="C3" s="168"/>
      <c r="D3" s="168"/>
      <c r="E3" s="168"/>
      <c r="F3" s="168"/>
      <c r="G3" s="168"/>
      <c r="H3" s="168"/>
      <c r="I3" s="168"/>
      <c r="J3" s="168"/>
      <c r="K3" s="168"/>
      <c r="L3" s="168"/>
      <c r="M3" s="168"/>
      <c r="N3" s="168"/>
      <c r="O3" s="168"/>
      <c r="P3" s="168"/>
    </row>
    <row r="4" spans="1:18" ht="20.100000000000001" customHeight="1" thickBot="1" x14ac:dyDescent="0.3">
      <c r="A4" s="430" t="s">
        <v>75</v>
      </c>
      <c r="B4" s="431"/>
      <c r="C4" s="431"/>
      <c r="D4" s="431"/>
      <c r="E4" s="431"/>
      <c r="F4" s="431"/>
      <c r="G4" s="431"/>
      <c r="H4" s="431"/>
      <c r="I4" s="431"/>
      <c r="J4" s="431"/>
      <c r="K4" s="431"/>
      <c r="L4" s="431"/>
      <c r="M4" s="431"/>
      <c r="N4" s="431"/>
      <c r="O4" s="431"/>
      <c r="P4" s="432"/>
    </row>
    <row r="5" spans="1:18" ht="7.15" customHeight="1" thickBot="1" x14ac:dyDescent="0.3">
      <c r="A5" s="168"/>
      <c r="B5" s="168"/>
      <c r="C5" s="168"/>
      <c r="D5" s="168"/>
      <c r="E5" s="168"/>
      <c r="F5" s="168"/>
      <c r="G5" s="168"/>
      <c r="H5" s="168"/>
      <c r="I5" s="168"/>
      <c r="J5" s="168"/>
      <c r="K5" s="168"/>
      <c r="L5" s="168"/>
      <c r="M5" s="168"/>
      <c r="N5" s="168"/>
      <c r="O5" s="168"/>
      <c r="P5" s="168"/>
    </row>
    <row r="6" spans="1:18" ht="20.100000000000001" customHeight="1" x14ac:dyDescent="0.25">
      <c r="A6" s="448" t="s">
        <v>76</v>
      </c>
      <c r="B6" s="449"/>
      <c r="C6" s="449"/>
      <c r="D6" s="449"/>
      <c r="E6" s="449"/>
      <c r="F6" s="449"/>
      <c r="G6" s="449"/>
      <c r="H6" s="449"/>
      <c r="I6" s="449"/>
      <c r="J6" s="449"/>
      <c r="K6" s="449"/>
      <c r="L6" s="449"/>
      <c r="M6" s="449"/>
      <c r="N6" s="449"/>
      <c r="O6" s="449"/>
      <c r="P6" s="450"/>
    </row>
    <row r="7" spans="1:18" ht="37.5" customHeight="1" x14ac:dyDescent="0.25">
      <c r="A7" s="454" t="s">
        <v>77</v>
      </c>
      <c r="B7" s="452"/>
      <c r="C7" s="452"/>
      <c r="D7" s="452"/>
      <c r="E7" s="452"/>
      <c r="F7" s="453"/>
      <c r="G7" s="457"/>
      <c r="H7" s="458"/>
      <c r="I7" s="458"/>
      <c r="J7" s="458"/>
      <c r="K7" s="458"/>
      <c r="L7" s="458"/>
      <c r="M7" s="458"/>
      <c r="N7" s="458"/>
      <c r="O7" s="458"/>
      <c r="P7" s="459"/>
    </row>
    <row r="8" spans="1:18" ht="20.100000000000001" customHeight="1" x14ac:dyDescent="0.25">
      <c r="A8" s="451" t="s">
        <v>78</v>
      </c>
      <c r="B8" s="452"/>
      <c r="C8" s="452"/>
      <c r="D8" s="452"/>
      <c r="E8" s="452"/>
      <c r="F8" s="453"/>
      <c r="G8" s="460"/>
      <c r="H8" s="461"/>
      <c r="I8" s="461"/>
      <c r="J8" s="461"/>
      <c r="K8" s="461"/>
      <c r="L8" s="461"/>
      <c r="M8" s="461"/>
      <c r="N8" s="461"/>
      <c r="O8" s="461"/>
      <c r="P8" s="462"/>
    </row>
    <row r="9" spans="1:18" ht="20.100000000000001" customHeight="1" x14ac:dyDescent="0.25">
      <c r="A9" s="451" t="s">
        <v>79</v>
      </c>
      <c r="B9" s="452"/>
      <c r="C9" s="452"/>
      <c r="D9" s="452"/>
      <c r="E9" s="452"/>
      <c r="F9" s="453"/>
      <c r="G9" s="463"/>
      <c r="H9" s="461"/>
      <c r="I9" s="461"/>
      <c r="J9" s="461"/>
      <c r="K9" s="461"/>
      <c r="L9" s="461"/>
      <c r="M9" s="461"/>
      <c r="N9" s="461"/>
      <c r="O9" s="461"/>
      <c r="P9" s="462"/>
      <c r="R9" s="170"/>
    </row>
    <row r="10" spans="1:18" ht="28.15" customHeight="1" x14ac:dyDescent="0.25">
      <c r="A10" s="454" t="s">
        <v>80</v>
      </c>
      <c r="B10" s="452"/>
      <c r="C10" s="452"/>
      <c r="D10" s="452"/>
      <c r="E10" s="452"/>
      <c r="F10" s="453"/>
      <c r="G10" s="445"/>
      <c r="H10" s="455"/>
      <c r="I10" s="455"/>
      <c r="J10" s="455"/>
      <c r="K10" s="455"/>
      <c r="L10" s="455"/>
      <c r="M10" s="455"/>
      <c r="N10" s="455"/>
      <c r="O10" s="455"/>
      <c r="P10" s="456"/>
      <c r="R10" s="232"/>
    </row>
    <row r="11" spans="1:18" ht="43.5" customHeight="1" x14ac:dyDescent="0.25">
      <c r="A11" s="454" t="s">
        <v>81</v>
      </c>
      <c r="B11" s="452"/>
      <c r="C11" s="452"/>
      <c r="D11" s="452"/>
      <c r="E11" s="452"/>
      <c r="F11" s="453"/>
      <c r="G11" s="445"/>
      <c r="H11" s="446"/>
      <c r="I11" s="446"/>
      <c r="J11" s="446"/>
      <c r="K11" s="446"/>
      <c r="L11" s="446"/>
      <c r="M11" s="446"/>
      <c r="N11" s="446"/>
      <c r="O11" s="446"/>
      <c r="P11" s="447"/>
      <c r="R11" s="171"/>
    </row>
    <row r="12" spans="1:18" ht="31.5" customHeight="1" x14ac:dyDescent="0.25">
      <c r="A12" s="454" t="s">
        <v>82</v>
      </c>
      <c r="B12" s="452"/>
      <c r="C12" s="452"/>
      <c r="D12" s="452"/>
      <c r="E12" s="452"/>
      <c r="F12" s="453"/>
      <c r="G12" s="445"/>
      <c r="H12" s="446"/>
      <c r="I12" s="446"/>
      <c r="J12" s="446"/>
      <c r="K12" s="446"/>
      <c r="L12" s="446"/>
      <c r="M12" s="446"/>
      <c r="N12" s="446"/>
      <c r="O12" s="446"/>
      <c r="P12" s="447"/>
    </row>
    <row r="13" spans="1:18" ht="17.100000000000001" customHeight="1" x14ac:dyDescent="0.25">
      <c r="A13" s="451" t="s">
        <v>83</v>
      </c>
      <c r="B13" s="452"/>
      <c r="C13" s="452"/>
      <c r="D13" s="452"/>
      <c r="E13" s="452"/>
      <c r="F13" s="453"/>
      <c r="G13" s="464"/>
      <c r="H13" s="446"/>
      <c r="I13" s="446"/>
      <c r="J13" s="446"/>
      <c r="K13" s="446"/>
      <c r="L13" s="446"/>
      <c r="M13" s="446"/>
      <c r="N13" s="446"/>
      <c r="O13" s="446"/>
      <c r="P13" s="447"/>
      <c r="R13" s="120"/>
    </row>
    <row r="14" spans="1:18" ht="37.15" customHeight="1" thickBot="1" x14ac:dyDescent="0.3">
      <c r="A14" s="465" t="s">
        <v>84</v>
      </c>
      <c r="B14" s="466"/>
      <c r="C14" s="466"/>
      <c r="D14" s="466"/>
      <c r="E14" s="466"/>
      <c r="F14" s="467"/>
      <c r="G14" s="468"/>
      <c r="H14" s="469"/>
      <c r="I14" s="469"/>
      <c r="J14" s="469"/>
      <c r="K14" s="469"/>
      <c r="L14" s="469"/>
      <c r="M14" s="469"/>
      <c r="N14" s="469"/>
      <c r="O14" s="469"/>
      <c r="P14" s="470"/>
    </row>
    <row r="15" spans="1:18" ht="7.15" customHeight="1" x14ac:dyDescent="0.25">
      <c r="A15" s="168"/>
      <c r="B15" s="168"/>
      <c r="C15" s="168"/>
      <c r="D15" s="168"/>
      <c r="E15" s="168"/>
      <c r="F15" s="168"/>
      <c r="G15" s="168"/>
      <c r="H15" s="168"/>
      <c r="I15" s="168"/>
      <c r="J15" s="168"/>
      <c r="K15" s="168"/>
      <c r="L15" s="168"/>
      <c r="M15" s="168"/>
      <c r="N15" s="168"/>
      <c r="O15" s="168"/>
      <c r="P15" s="168"/>
    </row>
    <row r="16" spans="1:18" ht="12" customHeight="1" thickBot="1" x14ac:dyDescent="0.3">
      <c r="A16" s="172"/>
      <c r="B16" s="172"/>
      <c r="C16" s="172"/>
    </row>
    <row r="17" spans="1:16" ht="25.15" customHeight="1" x14ac:dyDescent="0.25">
      <c r="A17" s="448" t="s">
        <v>85</v>
      </c>
      <c r="B17" s="449"/>
      <c r="C17" s="449"/>
      <c r="D17" s="449"/>
      <c r="E17" s="449"/>
      <c r="F17" s="449"/>
      <c r="G17" s="449"/>
      <c r="H17" s="449"/>
      <c r="I17" s="449"/>
      <c r="J17" s="449"/>
      <c r="K17" s="449"/>
      <c r="L17" s="449"/>
      <c r="M17" s="449"/>
      <c r="N17" s="449"/>
      <c r="O17" s="449"/>
      <c r="P17" s="450"/>
    </row>
    <row r="18" spans="1:16" ht="19.899999999999999" customHeight="1" x14ac:dyDescent="0.25">
      <c r="A18" s="471" t="s">
        <v>86</v>
      </c>
      <c r="B18" s="472"/>
      <c r="C18" s="472"/>
      <c r="D18" s="472"/>
      <c r="E18" s="472"/>
      <c r="F18" s="472"/>
      <c r="G18" s="457"/>
      <c r="H18" s="458"/>
      <c r="I18" s="458"/>
      <c r="J18" s="458"/>
      <c r="K18" s="458"/>
      <c r="L18" s="458"/>
      <c r="M18" s="458"/>
      <c r="N18" s="458"/>
      <c r="O18" s="458"/>
      <c r="P18" s="459"/>
    </row>
    <row r="19" spans="1:16" ht="22.9" customHeight="1" x14ac:dyDescent="0.25">
      <c r="A19" s="473" t="s">
        <v>87</v>
      </c>
      <c r="B19" s="472"/>
      <c r="C19" s="472"/>
      <c r="D19" s="472"/>
      <c r="E19" s="472"/>
      <c r="F19" s="472"/>
      <c r="G19" s="463"/>
      <c r="H19" s="461"/>
      <c r="I19" s="461"/>
      <c r="J19" s="461"/>
      <c r="K19" s="461"/>
      <c r="L19" s="461"/>
      <c r="M19" s="461"/>
      <c r="N19" s="461"/>
      <c r="O19" s="461"/>
      <c r="P19" s="462"/>
    </row>
    <row r="20" spans="1:16" ht="18.600000000000001" customHeight="1" thickBot="1" x14ac:dyDescent="0.3">
      <c r="A20" s="474" t="s">
        <v>88</v>
      </c>
      <c r="B20" s="475"/>
      <c r="C20" s="475"/>
      <c r="D20" s="475"/>
      <c r="E20" s="475"/>
      <c r="F20" s="475"/>
      <c r="G20" s="476"/>
      <c r="H20" s="476"/>
      <c r="I20" s="476"/>
      <c r="J20" s="476"/>
      <c r="K20" s="476"/>
      <c r="L20" s="476"/>
      <c r="M20" s="476"/>
      <c r="N20" s="476"/>
      <c r="O20" s="476"/>
      <c r="P20" s="477"/>
    </row>
    <row r="21" spans="1:16" ht="20.100000000000001" customHeight="1" thickBot="1" x14ac:dyDescent="0.3">
      <c r="A21" s="168"/>
      <c r="B21" s="168"/>
      <c r="C21" s="168"/>
      <c r="D21" s="168"/>
      <c r="E21" s="168"/>
      <c r="F21" s="168"/>
      <c r="G21" s="168"/>
      <c r="H21" s="168"/>
      <c r="I21" s="168"/>
      <c r="J21" s="168"/>
      <c r="K21" s="168"/>
      <c r="L21" s="168"/>
      <c r="M21" s="168"/>
      <c r="N21" s="168"/>
      <c r="O21" s="168"/>
      <c r="P21" s="168"/>
    </row>
    <row r="22" spans="1:16" ht="20.100000000000001" customHeight="1" thickBot="1" x14ac:dyDescent="0.3">
      <c r="A22" s="430" t="s">
        <v>89</v>
      </c>
      <c r="B22" s="431"/>
      <c r="C22" s="431"/>
      <c r="D22" s="431"/>
      <c r="E22" s="431"/>
      <c r="F22" s="431"/>
      <c r="G22" s="431"/>
      <c r="H22" s="431"/>
      <c r="I22" s="431"/>
      <c r="J22" s="431"/>
      <c r="K22" s="431"/>
      <c r="L22" s="431"/>
      <c r="M22" s="431"/>
      <c r="N22" s="431"/>
      <c r="O22" s="431"/>
      <c r="P22" s="432"/>
    </row>
    <row r="23" spans="1:16" ht="18" customHeight="1" x14ac:dyDescent="0.25">
      <c r="A23" s="444" t="s">
        <v>90</v>
      </c>
      <c r="B23" s="444"/>
      <c r="C23" s="444"/>
      <c r="D23" s="444"/>
      <c r="E23" s="444"/>
      <c r="F23" s="444"/>
      <c r="G23" s="444"/>
      <c r="H23" s="444"/>
      <c r="I23" s="444"/>
      <c r="J23" s="444"/>
      <c r="K23" s="444"/>
      <c r="L23" s="444"/>
      <c r="M23" s="444"/>
      <c r="N23" s="444"/>
      <c r="O23" s="444"/>
      <c r="P23" s="444"/>
    </row>
    <row r="24" spans="1:16" ht="12.6" customHeight="1" x14ac:dyDescent="0.25">
      <c r="A24" s="398" t="s">
        <v>91</v>
      </c>
      <c r="B24" s="398"/>
      <c r="C24" s="398"/>
      <c r="D24" s="398"/>
      <c r="E24" s="398"/>
      <c r="F24" s="398"/>
      <c r="G24" s="398"/>
      <c r="H24" s="398"/>
      <c r="I24" s="398"/>
      <c r="J24" s="398"/>
      <c r="K24" s="398"/>
      <c r="L24" s="398"/>
      <c r="M24" s="398"/>
      <c r="N24" s="398"/>
      <c r="O24" s="398"/>
      <c r="P24" s="398"/>
    </row>
    <row r="25" spans="1:16" ht="15" customHeight="1" thickBot="1" x14ac:dyDescent="0.3">
      <c r="A25" s="173"/>
      <c r="B25" s="173"/>
      <c r="C25" s="173"/>
      <c r="D25" s="173"/>
      <c r="E25" s="173"/>
      <c r="F25" s="173"/>
      <c r="G25" s="173"/>
      <c r="H25" s="173"/>
      <c r="I25" s="173"/>
      <c r="J25" s="173"/>
      <c r="K25" s="173"/>
      <c r="L25" s="173"/>
      <c r="M25" s="173"/>
      <c r="N25" s="173"/>
      <c r="O25" s="173"/>
      <c r="P25" s="173"/>
    </row>
    <row r="26" spans="1:16" ht="52.5" customHeight="1" thickBot="1" x14ac:dyDescent="0.3">
      <c r="A26" s="168"/>
      <c r="B26" s="99"/>
      <c r="C26" s="168"/>
      <c r="D26" s="433" t="s">
        <v>93</v>
      </c>
      <c r="E26" s="433"/>
      <c r="F26" s="433"/>
      <c r="G26" s="433"/>
      <c r="H26" s="433"/>
      <c r="I26" s="433"/>
      <c r="J26" s="433"/>
      <c r="K26" s="433"/>
      <c r="L26" s="433"/>
      <c r="M26" s="433"/>
      <c r="N26" s="433"/>
      <c r="O26" s="433"/>
      <c r="P26" s="433"/>
    </row>
    <row r="27" spans="1:16" ht="15" customHeight="1" thickBot="1" x14ac:dyDescent="0.3">
      <c r="A27" s="168"/>
      <c r="B27" s="174"/>
      <c r="C27" s="168"/>
      <c r="D27" s="402" t="s">
        <v>94</v>
      </c>
      <c r="E27" s="402"/>
      <c r="F27" s="402"/>
      <c r="G27" s="402"/>
      <c r="H27" s="402"/>
      <c r="I27" s="402"/>
      <c r="J27" s="402"/>
      <c r="K27" s="402"/>
      <c r="L27" s="402"/>
      <c r="M27" s="402"/>
      <c r="N27" s="402"/>
      <c r="O27" s="402"/>
      <c r="P27" s="402"/>
    </row>
    <row r="28" spans="1:16" ht="24" customHeight="1" thickBot="1" x14ac:dyDescent="0.3">
      <c r="A28" s="168"/>
      <c r="B28" s="99"/>
      <c r="C28" s="168"/>
      <c r="D28" s="437" t="s">
        <v>95</v>
      </c>
      <c r="E28" s="437"/>
      <c r="F28" s="437"/>
      <c r="G28" s="437"/>
      <c r="H28" s="437"/>
      <c r="I28" s="437"/>
      <c r="J28" s="437"/>
      <c r="K28" s="437"/>
      <c r="L28" s="437"/>
      <c r="M28" s="437"/>
      <c r="N28" s="437"/>
      <c r="O28" s="437"/>
      <c r="P28" s="437"/>
    </row>
    <row r="29" spans="1:16" ht="14.1" customHeight="1" x14ac:dyDescent="0.25">
      <c r="A29" s="168"/>
      <c r="B29" s="175"/>
      <c r="C29" s="168"/>
      <c r="D29" s="437"/>
      <c r="E29" s="437"/>
      <c r="F29" s="437"/>
      <c r="G29" s="437"/>
      <c r="H29" s="437"/>
      <c r="I29" s="437"/>
      <c r="J29" s="437"/>
      <c r="K29" s="437"/>
      <c r="L29" s="437"/>
      <c r="M29" s="437"/>
      <c r="N29" s="437"/>
      <c r="O29" s="437"/>
      <c r="P29" s="437"/>
    </row>
    <row r="30" spans="1:16" ht="52.15" customHeight="1" x14ac:dyDescent="0.25">
      <c r="A30" s="168"/>
      <c r="B30" s="174"/>
      <c r="C30" s="168"/>
      <c r="D30" s="437" t="s">
        <v>96</v>
      </c>
      <c r="E30" s="437"/>
      <c r="F30" s="437"/>
      <c r="G30" s="437"/>
      <c r="H30" s="437"/>
      <c r="I30" s="437"/>
      <c r="J30" s="437"/>
      <c r="K30" s="437"/>
      <c r="L30" s="437"/>
      <c r="M30" s="437"/>
      <c r="N30" s="437"/>
      <c r="O30" s="437"/>
      <c r="P30" s="437"/>
    </row>
    <row r="31" spans="1:16" ht="15" customHeight="1" x14ac:dyDescent="0.25">
      <c r="A31" s="168"/>
      <c r="B31" s="174"/>
      <c r="C31" s="168"/>
      <c r="D31" s="437" t="s">
        <v>97</v>
      </c>
      <c r="E31" s="437"/>
      <c r="F31" s="437"/>
      <c r="G31" s="437"/>
      <c r="H31" s="437"/>
      <c r="I31" s="437"/>
      <c r="J31" s="437"/>
      <c r="K31" s="437"/>
      <c r="L31" s="437"/>
      <c r="M31" s="437"/>
      <c r="N31" s="437"/>
      <c r="O31" s="437"/>
      <c r="P31" s="437"/>
    </row>
    <row r="32" spans="1:16" ht="29.1" customHeight="1" x14ac:dyDescent="0.25">
      <c r="A32" s="168"/>
      <c r="B32" s="174"/>
      <c r="C32" s="168"/>
      <c r="D32" s="437" t="s">
        <v>98</v>
      </c>
      <c r="E32" s="437"/>
      <c r="F32" s="437"/>
      <c r="G32" s="437"/>
      <c r="H32" s="437"/>
      <c r="I32" s="437"/>
      <c r="J32" s="437"/>
      <c r="K32" s="437"/>
      <c r="L32" s="437"/>
      <c r="M32" s="437"/>
      <c r="N32" s="437"/>
      <c r="O32" s="437"/>
      <c r="P32" s="437"/>
    </row>
    <row r="33" spans="1:23" ht="25.15" customHeight="1" x14ac:dyDescent="0.25">
      <c r="A33" s="168"/>
      <c r="B33" s="174"/>
      <c r="C33" s="168"/>
      <c r="D33" s="437" t="s">
        <v>99</v>
      </c>
      <c r="E33" s="437"/>
      <c r="F33" s="437"/>
      <c r="G33" s="437"/>
      <c r="H33" s="437"/>
      <c r="I33" s="437"/>
      <c r="J33" s="437"/>
      <c r="K33" s="437"/>
      <c r="L33" s="437"/>
      <c r="M33" s="437"/>
      <c r="N33" s="437"/>
      <c r="O33" s="437"/>
      <c r="P33" s="437"/>
    </row>
    <row r="34" spans="1:23" ht="15" customHeight="1" thickBot="1" x14ac:dyDescent="0.3">
      <c r="A34" s="168"/>
      <c r="B34" s="174"/>
      <c r="C34" s="168"/>
      <c r="D34" s="402" t="s">
        <v>94</v>
      </c>
      <c r="E34" s="402"/>
      <c r="F34" s="402"/>
      <c r="G34" s="402"/>
      <c r="H34" s="402"/>
      <c r="I34" s="402"/>
      <c r="J34" s="402"/>
      <c r="K34" s="402"/>
      <c r="L34" s="402"/>
      <c r="M34" s="402"/>
      <c r="N34" s="402"/>
      <c r="O34" s="402"/>
      <c r="P34" s="402"/>
    </row>
    <row r="35" spans="1:23" ht="15" customHeight="1" thickBot="1" x14ac:dyDescent="0.3">
      <c r="A35" s="168"/>
      <c r="B35" s="99"/>
      <c r="C35" s="168"/>
      <c r="D35" s="399" t="s">
        <v>100</v>
      </c>
      <c r="E35" s="399"/>
      <c r="F35" s="399"/>
      <c r="G35" s="399"/>
      <c r="H35" s="399"/>
      <c r="I35" s="399"/>
      <c r="J35" s="399"/>
      <c r="K35" s="399"/>
      <c r="L35" s="399"/>
      <c r="M35" s="399"/>
      <c r="N35" s="399"/>
      <c r="O35" s="399"/>
      <c r="P35" s="399"/>
    </row>
    <row r="36" spans="1:23" ht="14.1" customHeight="1" thickBot="1" x14ac:dyDescent="0.3">
      <c r="A36" s="168"/>
      <c r="B36" s="175"/>
      <c r="C36" s="168"/>
      <c r="D36" s="399"/>
      <c r="E36" s="399"/>
      <c r="F36" s="399"/>
      <c r="G36" s="399"/>
      <c r="H36" s="399"/>
      <c r="I36" s="399"/>
      <c r="J36" s="399"/>
      <c r="K36" s="399"/>
      <c r="L36" s="399"/>
      <c r="M36" s="399"/>
      <c r="N36" s="399"/>
      <c r="O36" s="399"/>
      <c r="P36" s="399"/>
    </row>
    <row r="37" spans="1:23" ht="12" hidden="1" customHeight="1" thickBot="1" x14ac:dyDescent="0.3">
      <c r="A37" s="168"/>
      <c r="B37" s="168"/>
      <c r="C37" s="168"/>
      <c r="D37" s="176"/>
      <c r="E37" s="176"/>
      <c r="F37" s="176"/>
      <c r="G37" s="176"/>
      <c r="H37" s="176"/>
      <c r="I37" s="176"/>
      <c r="J37" s="176"/>
      <c r="K37" s="176"/>
      <c r="L37" s="176"/>
      <c r="M37" s="176"/>
      <c r="N37" s="176"/>
      <c r="O37" s="176"/>
      <c r="P37" s="176"/>
    </row>
    <row r="38" spans="1:23" ht="17.100000000000001" hidden="1" customHeight="1" thickBot="1" x14ac:dyDescent="0.3">
      <c r="B38" s="400" t="str">
        <f>IF(OR(G13="Obec",G13="Kraj",G13="Dobrovolný svazek obcí",G13="Příspěvková organizace zřízená územním samosprávným celkem",G13="Městská část hlavního města Prahy",G13="Organizační složka státu",G13="Státní příspěvková organizace ze zákona",G13="Státní příspěvková organizace ostatní"),"Ano",IF(COUNTA(B26,B28,#REF!,B35)=4,"ano","ne"))</f>
        <v>ne</v>
      </c>
      <c r="C38" s="401"/>
      <c r="I38" s="177"/>
      <c r="J38" s="177"/>
      <c r="K38" s="177"/>
      <c r="L38" s="177"/>
      <c r="M38" s="177"/>
      <c r="N38" s="177"/>
      <c r="O38" s="177"/>
      <c r="P38" s="177"/>
    </row>
    <row r="39" spans="1:23" ht="17.100000000000001" hidden="1" customHeight="1" thickBot="1" x14ac:dyDescent="0.3">
      <c r="B39" s="167"/>
      <c r="C39" s="167"/>
      <c r="E39" s="167"/>
      <c r="H39" s="231"/>
      <c r="I39" s="177"/>
      <c r="J39" s="177"/>
      <c r="K39" s="177"/>
      <c r="L39" s="177"/>
      <c r="M39" s="177"/>
      <c r="N39" s="177"/>
      <c r="O39" s="177"/>
      <c r="P39" s="177"/>
    </row>
    <row r="40" spans="1:23" ht="17.100000000000001" customHeight="1" thickBot="1" x14ac:dyDescent="0.3">
      <c r="B40" s="400" t="str">
        <f>IF(OR(G13="Obec",G13="Kraj",G13="Dobrovolný svazek obcí",G13="Příspěvková organizace zřízená územním samosprávným celkem",G13="Městská část hlavního města Prahy",G13="Organizační složka státu",G13="Státní příspěvková organizace ze zákona",G13="Státní příspěvková organizace ostatní"),"Ano",IF(COUNTA(B26,B28,B35)=3,"ano","ne"))</f>
        <v>ne</v>
      </c>
      <c r="C40" s="401"/>
      <c r="E40" s="167" t="s">
        <v>693</v>
      </c>
      <c r="F40" s="231"/>
      <c r="I40" s="177"/>
      <c r="J40" s="177"/>
      <c r="K40" s="177"/>
      <c r="L40" s="177"/>
      <c r="M40" s="177"/>
      <c r="N40" s="177"/>
      <c r="O40" s="177"/>
      <c r="P40" s="177"/>
    </row>
    <row r="41" spans="1:23" ht="17.100000000000001" customHeight="1" thickBot="1" x14ac:dyDescent="0.3">
      <c r="E41" s="174"/>
      <c r="G41" s="177"/>
      <c r="H41" s="177"/>
      <c r="I41" s="177"/>
      <c r="J41" s="177"/>
      <c r="K41" s="177"/>
      <c r="L41" s="177"/>
      <c r="M41" s="177"/>
      <c r="N41" s="177"/>
      <c r="O41" s="177"/>
      <c r="P41" s="177"/>
    </row>
    <row r="42" spans="1:23" s="178" customFormat="1" ht="31.5" customHeight="1" thickBot="1" x14ac:dyDescent="0.3">
      <c r="A42" s="441" t="s">
        <v>101</v>
      </c>
      <c r="B42" s="442"/>
      <c r="C42" s="442"/>
      <c r="D42" s="442"/>
      <c r="E42" s="442"/>
      <c r="F42" s="442"/>
      <c r="G42" s="442"/>
      <c r="H42" s="442"/>
      <c r="I42" s="442"/>
      <c r="J42" s="442"/>
      <c r="K42" s="442"/>
      <c r="L42" s="442"/>
      <c r="M42" s="443"/>
      <c r="N42" s="438" t="str">
        <f>IF(IFERROR(MATCH(G13,'2i Právní formy žadatelů v MS'!F4:F13,0),0)&gt;0,"VELKÝ PODNIK DLE PRÁVNÍ FORMY",IF(AND(K84="x",J84="x",I84="x"),"Chybí informace",IF(M84=1,"Individuální posouzení",IF(N84=1,"Velký podnik",IF((K85+J85+I85)&gt;1,"Velký podnik","MSP")))))</f>
        <v>Chybí informace</v>
      </c>
      <c r="O42" s="439"/>
      <c r="P42" s="440"/>
      <c r="R42" s="169"/>
      <c r="T42" s="389"/>
      <c r="U42" s="389"/>
      <c r="V42" s="389"/>
      <c r="W42" s="389"/>
    </row>
    <row r="43" spans="1:23" ht="17.100000000000001" customHeight="1" thickBot="1" x14ac:dyDescent="0.3"/>
    <row r="44" spans="1:23" ht="32.65" customHeight="1" x14ac:dyDescent="0.25">
      <c r="A44" s="395" t="s">
        <v>102</v>
      </c>
      <c r="B44" s="396"/>
      <c r="C44" s="396"/>
      <c r="D44" s="396"/>
      <c r="E44" s="396"/>
      <c r="F44" s="396"/>
      <c r="G44" s="396"/>
      <c r="H44" s="396"/>
      <c r="I44" s="396"/>
      <c r="J44" s="396"/>
      <c r="K44" s="396"/>
      <c r="L44" s="396"/>
      <c r="M44" s="396"/>
      <c r="N44" s="396"/>
      <c r="O44" s="396"/>
      <c r="P44" s="397"/>
    </row>
    <row r="45" spans="1:23" ht="15.75" customHeight="1" x14ac:dyDescent="0.25">
      <c r="A45" s="393" t="s">
        <v>103</v>
      </c>
      <c r="B45" s="394"/>
      <c r="C45" s="394"/>
      <c r="D45" s="394"/>
      <c r="E45" s="394"/>
      <c r="F45" s="394"/>
      <c r="G45" s="394"/>
      <c r="H45" s="394"/>
      <c r="I45" s="394"/>
      <c r="J45" s="394"/>
      <c r="K45" s="394"/>
      <c r="L45" s="394"/>
      <c r="M45" s="394"/>
      <c r="N45" s="394"/>
      <c r="O45" s="168"/>
      <c r="P45" s="224" t="b">
        <f>IF(N42="VELKÝ PODNIK DLE PRÁVNÍ FORMY",TRUE,FALSE)</f>
        <v>0</v>
      </c>
    </row>
    <row r="46" spans="1:23" ht="39.6" customHeight="1" thickBot="1" x14ac:dyDescent="0.3">
      <c r="A46" s="390" t="s">
        <v>704</v>
      </c>
      <c r="B46" s="391"/>
      <c r="C46" s="391"/>
      <c r="D46" s="391"/>
      <c r="E46" s="391"/>
      <c r="F46" s="391"/>
      <c r="G46" s="391"/>
      <c r="H46" s="391"/>
      <c r="I46" s="391"/>
      <c r="J46" s="391"/>
      <c r="K46" s="391"/>
      <c r="L46" s="391"/>
      <c r="M46" s="391"/>
      <c r="N46" s="391"/>
      <c r="O46" s="391"/>
      <c r="P46" s="392"/>
    </row>
    <row r="47" spans="1:23" ht="25.15" customHeight="1" thickBot="1" x14ac:dyDescent="0.3">
      <c r="A47" s="179"/>
      <c r="C47" s="179"/>
      <c r="D47" s="179"/>
      <c r="E47" s="179"/>
      <c r="F47" s="179"/>
      <c r="G47" s="179"/>
      <c r="H47" s="179"/>
      <c r="I47" s="179"/>
      <c r="J47" s="179"/>
      <c r="K47" s="179"/>
      <c r="L47" s="179"/>
      <c r="M47" s="179"/>
      <c r="N47" s="179"/>
      <c r="O47" s="179"/>
      <c r="P47" s="179"/>
    </row>
    <row r="48" spans="1:23" ht="16.5" thickBot="1" x14ac:dyDescent="0.3">
      <c r="A48" s="434" t="s">
        <v>104</v>
      </c>
      <c r="B48" s="435"/>
      <c r="C48" s="435"/>
      <c r="D48" s="435"/>
      <c r="E48" s="435"/>
      <c r="F48" s="435"/>
      <c r="G48" s="435"/>
      <c r="H48" s="435"/>
      <c r="I48" s="435"/>
      <c r="J48" s="435"/>
      <c r="K48" s="435"/>
      <c r="L48" s="435"/>
      <c r="M48" s="435"/>
      <c r="N48" s="435"/>
      <c r="O48" s="435"/>
      <c r="P48" s="436"/>
    </row>
    <row r="49" spans="1:21" ht="10.15" customHeight="1" x14ac:dyDescent="0.25">
      <c r="A49" s="180"/>
      <c r="B49" s="168"/>
      <c r="C49" s="168"/>
      <c r="D49" s="168"/>
      <c r="E49" s="168"/>
      <c r="F49" s="168"/>
      <c r="G49" s="168"/>
      <c r="H49" s="168"/>
      <c r="I49" s="168"/>
      <c r="J49" s="168"/>
      <c r="K49" s="168"/>
      <c r="L49" s="168"/>
      <c r="M49" s="168"/>
      <c r="N49" s="168"/>
      <c r="O49" s="168"/>
      <c r="P49" s="168"/>
    </row>
    <row r="50" spans="1:21" ht="20.100000000000001" customHeight="1" thickBot="1" x14ac:dyDescent="0.3">
      <c r="A50" s="181" t="s">
        <v>105</v>
      </c>
      <c r="B50" s="168"/>
      <c r="C50" s="168"/>
      <c r="D50" s="168"/>
      <c r="E50" s="168"/>
      <c r="F50" s="168"/>
      <c r="G50" s="168"/>
      <c r="H50" s="168"/>
      <c r="I50" s="168"/>
      <c r="J50" s="168"/>
      <c r="K50" s="168"/>
      <c r="L50" s="168"/>
      <c r="M50" s="168"/>
      <c r="N50" s="168"/>
      <c r="O50" s="168"/>
      <c r="P50" s="168"/>
    </row>
    <row r="51" spans="1:21" ht="17.100000000000001" customHeight="1" x14ac:dyDescent="0.25">
      <c r="A51" s="422" t="s">
        <v>105</v>
      </c>
      <c r="B51" s="423"/>
      <c r="C51" s="423"/>
      <c r="D51" s="423"/>
      <c r="E51" s="423"/>
      <c r="F51" s="423"/>
      <c r="G51" s="423"/>
      <c r="H51" s="423"/>
      <c r="I51" s="423"/>
      <c r="J51" s="423"/>
      <c r="K51" s="423"/>
      <c r="L51" s="423"/>
      <c r="M51" s="423"/>
      <c r="N51" s="423"/>
      <c r="O51" s="423"/>
      <c r="P51" s="233" t="str">
        <f>+'1c Příloha_kategorie podniku'!C11</f>
        <v/>
      </c>
    </row>
    <row r="52" spans="1:21" ht="40.15" customHeight="1" x14ac:dyDescent="0.25">
      <c r="A52" s="411" t="s">
        <v>106</v>
      </c>
      <c r="B52" s="412"/>
      <c r="C52" s="412"/>
      <c r="D52" s="412"/>
      <c r="E52" s="412"/>
      <c r="F52" s="412"/>
      <c r="G52" s="412"/>
      <c r="H52" s="412"/>
      <c r="I52" s="412"/>
      <c r="J52" s="412"/>
      <c r="K52" s="412"/>
      <c r="L52" s="412"/>
      <c r="M52" s="412"/>
      <c r="N52" s="412"/>
      <c r="O52" s="412"/>
      <c r="P52" s="234"/>
    </row>
    <row r="53" spans="1:21" ht="17.100000000000001" customHeight="1" x14ac:dyDescent="0.25">
      <c r="A53" s="406" t="s">
        <v>107</v>
      </c>
      <c r="B53" s="407"/>
      <c r="C53" s="407"/>
      <c r="D53" s="407"/>
      <c r="E53" s="407"/>
      <c r="F53" s="407"/>
      <c r="G53" s="407"/>
      <c r="H53" s="407"/>
      <c r="I53" s="407"/>
      <c r="J53" s="407"/>
      <c r="K53" s="407"/>
      <c r="L53" s="407"/>
      <c r="M53" s="407"/>
      <c r="N53" s="407"/>
      <c r="O53" s="407"/>
      <c r="P53" s="182">
        <f>+'1c Příloha_kategorie podniku'!K15</f>
        <v>0</v>
      </c>
      <c r="U53" s="178"/>
    </row>
    <row r="54" spans="1:21" ht="17.100000000000001" customHeight="1" x14ac:dyDescent="0.25">
      <c r="A54" s="406" t="s">
        <v>108</v>
      </c>
      <c r="B54" s="407"/>
      <c r="C54" s="407"/>
      <c r="D54" s="407"/>
      <c r="E54" s="407"/>
      <c r="F54" s="407"/>
      <c r="G54" s="407"/>
      <c r="H54" s="407"/>
      <c r="I54" s="407"/>
      <c r="J54" s="407"/>
      <c r="K54" s="407"/>
      <c r="L54" s="407"/>
      <c r="M54" s="407"/>
      <c r="N54" s="407">
        <v>1000000</v>
      </c>
      <c r="O54" s="407">
        <v>1000000</v>
      </c>
      <c r="P54" s="183">
        <f>'1c Příloha_kategorie podniku'!L15</f>
        <v>0</v>
      </c>
    </row>
    <row r="55" spans="1:21" ht="17.100000000000001" customHeight="1" x14ac:dyDescent="0.25">
      <c r="A55" s="406" t="s">
        <v>109</v>
      </c>
      <c r="B55" s="407"/>
      <c r="C55" s="407"/>
      <c r="D55" s="407"/>
      <c r="E55" s="407"/>
      <c r="F55" s="407"/>
      <c r="G55" s="407"/>
      <c r="H55" s="407"/>
      <c r="I55" s="407"/>
      <c r="J55" s="407"/>
      <c r="K55" s="407"/>
      <c r="L55" s="407"/>
      <c r="M55" s="407"/>
      <c r="N55" s="407">
        <v>1000000</v>
      </c>
      <c r="O55" s="407">
        <v>1000000</v>
      </c>
      <c r="P55" s="183">
        <f>'1c Příloha_kategorie podniku'!M15</f>
        <v>0</v>
      </c>
    </row>
    <row r="56" spans="1:21" ht="17.100000000000001" customHeight="1" x14ac:dyDescent="0.25">
      <c r="A56" s="406" t="s">
        <v>110</v>
      </c>
      <c r="B56" s="407"/>
      <c r="C56" s="407"/>
      <c r="D56" s="407"/>
      <c r="E56" s="407"/>
      <c r="F56" s="403" t="s">
        <v>111</v>
      </c>
      <c r="G56" s="403"/>
      <c r="H56" s="403"/>
      <c r="I56" s="403"/>
      <c r="J56" s="403"/>
      <c r="K56" s="403" t="s">
        <v>112</v>
      </c>
      <c r="L56" s="403"/>
      <c r="M56" s="403"/>
      <c r="N56" s="403"/>
      <c r="O56" s="403"/>
      <c r="P56" s="414"/>
    </row>
    <row r="57" spans="1:21" ht="29.65" customHeight="1" thickBot="1" x14ac:dyDescent="0.3">
      <c r="A57" s="418">
        <f>G14</f>
        <v>0</v>
      </c>
      <c r="B57" s="419"/>
      <c r="C57" s="419"/>
      <c r="D57" s="419"/>
      <c r="E57" s="419"/>
      <c r="F57" s="413" t="str">
        <f>IF(A57&lt;&gt;0,IF(COUNTA(P54,A57)=2,P54/A57,),"Vyplňte kurz CZK x EUR v Identifikaci žadatele")</f>
        <v>Vyplňte kurz CZK x EUR v Identifikaci žadatele</v>
      </c>
      <c r="G57" s="413"/>
      <c r="H57" s="413"/>
      <c r="I57" s="413"/>
      <c r="J57" s="413"/>
      <c r="K57" s="415" t="str">
        <f>IF(A57&lt;&gt;0,IF(COUNTA(P55,A57)=2,P55/A57,),"Vyplňte kurz CZK x EUR v Identifikaci žadatele")</f>
        <v>Vyplňte kurz CZK x EUR v Identifikaci žadatele</v>
      </c>
      <c r="L57" s="416"/>
      <c r="M57" s="416"/>
      <c r="N57" s="416"/>
      <c r="O57" s="416"/>
      <c r="P57" s="417"/>
    </row>
    <row r="58" spans="1:21" s="223" customFormat="1" ht="13.5" thickBot="1" x14ac:dyDescent="0.3">
      <c r="A58" s="225"/>
      <c r="B58" s="225"/>
      <c r="C58" s="225"/>
      <c r="D58" s="225"/>
      <c r="E58" s="225"/>
      <c r="F58" s="225"/>
      <c r="G58" s="225"/>
      <c r="H58" s="225"/>
      <c r="I58" s="225"/>
      <c r="J58" s="225"/>
      <c r="K58" s="225"/>
      <c r="L58" s="225"/>
      <c r="M58" s="225"/>
      <c r="N58" s="225"/>
      <c r="O58" s="225"/>
      <c r="P58" s="225"/>
    </row>
    <row r="59" spans="1:21" ht="64.900000000000006" customHeight="1" thickBot="1" x14ac:dyDescent="0.3">
      <c r="A59" s="408" t="s">
        <v>113</v>
      </c>
      <c r="B59" s="409"/>
      <c r="C59" s="409"/>
      <c r="D59" s="409"/>
      <c r="E59" s="409"/>
      <c r="F59" s="409"/>
      <c r="G59" s="409"/>
      <c r="H59" s="409"/>
      <c r="I59" s="409"/>
      <c r="J59" s="409"/>
      <c r="K59" s="409"/>
      <c r="L59" s="409"/>
      <c r="M59" s="409"/>
      <c r="N59" s="410"/>
      <c r="O59" s="404" t="str">
        <f>IF(IFERROR(MATCH(G13,'2i Právní formy žadatelů v MS'!F4:F13,0),0)&gt;0,"Nerelevantní",IF(P52&gt;=0.25,"Velký podnik",IF(OR(A57=0,P54+P55=0),"Vyplňte list 1c",IF(AND(P52&lt;=0.25,P53&lt;10,OR(F57&lt;=2000,K57&lt;=2000),AND(G13&lt;&gt;"Kraj",G13&lt;&gt;"Městská část hlavního města Prahy",G13&lt;&gt;"Obec",G13&lt;&gt;"Příspěvková organizace zřízená územním samosprávným celkem")),"Mikropodnik",IF(AND(P52&lt;=0.25,P53&lt;50,OR(F57&lt;10000,K57&lt;=10000),AND(G13&lt;&gt;"Kraj",G13&lt;&gt;"Městská část hlavního města Prahy",G13&lt;&gt;"Obec",G13&lt;&gt;"Příspěvková organizace zřízená územním samosprávným celkem")),"Malý podnik",IF(AND(P52&lt;=0.25,P53&lt;250,OR(F57&lt;=50000,K57&lt;=43000),AND(G13&lt;&gt;"Kraj",G13&lt;&gt;"Městská část hlavního města Prahy",G13&lt;&gt;"Obec",G13&lt;&gt;"Příspěvková organizace zřízená územním samosprávným celkem")),"Střední podnik","Velký podnik"))))))</f>
        <v>Vyplňte list 1c</v>
      </c>
      <c r="P59" s="405"/>
      <c r="Q59" s="235"/>
      <c r="R59" s="219" t="s">
        <v>705</v>
      </c>
    </row>
    <row r="60" spans="1:21" ht="15" customHeight="1" x14ac:dyDescent="0.25">
      <c r="A60" s="168"/>
      <c r="B60" s="168"/>
      <c r="C60" s="168"/>
      <c r="D60" s="168"/>
      <c r="E60" s="168"/>
      <c r="L60" s="168"/>
      <c r="M60" s="168"/>
      <c r="N60" s="168"/>
      <c r="O60" s="168"/>
      <c r="P60" s="168"/>
    </row>
    <row r="61" spans="1:21" ht="20.100000000000001" customHeight="1" thickBot="1" x14ac:dyDescent="0.3">
      <c r="A61" s="181" t="s">
        <v>114</v>
      </c>
      <c r="B61" s="168"/>
      <c r="C61" s="168"/>
      <c r="D61" s="168"/>
      <c r="E61" s="168"/>
      <c r="F61" s="168"/>
      <c r="G61" s="168"/>
      <c r="H61" s="168"/>
      <c r="I61" s="168"/>
      <c r="J61" s="168"/>
      <c r="K61" s="168"/>
      <c r="L61" s="168"/>
      <c r="M61" s="168"/>
      <c r="N61" s="168"/>
      <c r="O61" s="168"/>
      <c r="P61" s="168"/>
    </row>
    <row r="62" spans="1:21" ht="17.100000000000001" customHeight="1" x14ac:dyDescent="0.25">
      <c r="A62" s="422" t="s">
        <v>114</v>
      </c>
      <c r="B62" s="423"/>
      <c r="C62" s="423"/>
      <c r="D62" s="423"/>
      <c r="E62" s="423"/>
      <c r="F62" s="423"/>
      <c r="G62" s="423"/>
      <c r="H62" s="423"/>
      <c r="I62" s="423"/>
      <c r="J62" s="423"/>
      <c r="K62" s="423"/>
      <c r="L62" s="423"/>
      <c r="M62" s="423"/>
      <c r="N62" s="423">
        <v>2020</v>
      </c>
      <c r="O62" s="423">
        <v>2020</v>
      </c>
      <c r="P62" s="185" t="str">
        <f>'1c Příloha_kategorie podniku'!C40</f>
        <v/>
      </c>
    </row>
    <row r="63" spans="1:21" ht="40.15" customHeight="1" x14ac:dyDescent="0.25">
      <c r="A63" s="411" t="s">
        <v>106</v>
      </c>
      <c r="B63" s="412"/>
      <c r="C63" s="412"/>
      <c r="D63" s="412"/>
      <c r="E63" s="412"/>
      <c r="F63" s="412"/>
      <c r="G63" s="412"/>
      <c r="H63" s="412"/>
      <c r="I63" s="412"/>
      <c r="J63" s="412"/>
      <c r="K63" s="412"/>
      <c r="L63" s="412"/>
      <c r="M63" s="412"/>
      <c r="N63" s="412"/>
      <c r="O63" s="412"/>
      <c r="P63" s="73"/>
    </row>
    <row r="64" spans="1:21" ht="17.100000000000001" customHeight="1" x14ac:dyDescent="0.25">
      <c r="A64" s="406" t="s">
        <v>107</v>
      </c>
      <c r="B64" s="407"/>
      <c r="C64" s="407"/>
      <c r="D64" s="407"/>
      <c r="E64" s="407"/>
      <c r="F64" s="407"/>
      <c r="G64" s="407"/>
      <c r="H64" s="407"/>
      <c r="I64" s="407"/>
      <c r="J64" s="407"/>
      <c r="K64" s="407"/>
      <c r="L64" s="407"/>
      <c r="M64" s="407"/>
      <c r="N64" s="407"/>
      <c r="O64" s="407"/>
      <c r="P64" s="182">
        <f>+'1c Příloha_kategorie podniku'!K44</f>
        <v>0</v>
      </c>
    </row>
    <row r="65" spans="1:18" ht="17.100000000000001" customHeight="1" x14ac:dyDescent="0.25">
      <c r="A65" s="406" t="s">
        <v>108</v>
      </c>
      <c r="B65" s="407"/>
      <c r="C65" s="407"/>
      <c r="D65" s="407"/>
      <c r="E65" s="407"/>
      <c r="F65" s="407"/>
      <c r="G65" s="407"/>
      <c r="H65" s="407"/>
      <c r="I65" s="407"/>
      <c r="J65" s="407"/>
      <c r="K65" s="407"/>
      <c r="L65" s="407"/>
      <c r="M65" s="407"/>
      <c r="N65" s="407">
        <v>1000000</v>
      </c>
      <c r="O65" s="407">
        <v>1000000</v>
      </c>
      <c r="P65" s="183">
        <f>'1c Příloha_kategorie podniku'!L44</f>
        <v>0</v>
      </c>
    </row>
    <row r="66" spans="1:18" ht="17.100000000000001" customHeight="1" x14ac:dyDescent="0.25">
      <c r="A66" s="406" t="s">
        <v>109</v>
      </c>
      <c r="B66" s="407"/>
      <c r="C66" s="407"/>
      <c r="D66" s="407"/>
      <c r="E66" s="407"/>
      <c r="F66" s="407"/>
      <c r="G66" s="407"/>
      <c r="H66" s="407"/>
      <c r="I66" s="407"/>
      <c r="J66" s="407"/>
      <c r="K66" s="407"/>
      <c r="L66" s="407"/>
      <c r="M66" s="407"/>
      <c r="N66" s="407">
        <v>1000000</v>
      </c>
      <c r="O66" s="407">
        <v>1000000</v>
      </c>
      <c r="P66" s="183">
        <f>'1c Příloha_kategorie podniku'!M44</f>
        <v>0</v>
      </c>
    </row>
    <row r="67" spans="1:18" ht="17.100000000000001" customHeight="1" x14ac:dyDescent="0.25">
      <c r="A67" s="406" t="s">
        <v>110</v>
      </c>
      <c r="B67" s="407"/>
      <c r="C67" s="407"/>
      <c r="D67" s="407"/>
      <c r="E67" s="407"/>
      <c r="F67" s="403" t="s">
        <v>111</v>
      </c>
      <c r="G67" s="403"/>
      <c r="H67" s="403"/>
      <c r="I67" s="403"/>
      <c r="J67" s="403"/>
      <c r="K67" s="403" t="s">
        <v>112</v>
      </c>
      <c r="L67" s="403"/>
      <c r="M67" s="403"/>
      <c r="N67" s="403"/>
      <c r="O67" s="403"/>
      <c r="P67" s="414"/>
    </row>
    <row r="68" spans="1:18" ht="34.5" customHeight="1" thickBot="1" x14ac:dyDescent="0.3">
      <c r="A68" s="420">
        <f>+'1c Příloha_kategorie podniku'!C41</f>
        <v>0</v>
      </c>
      <c r="B68" s="421"/>
      <c r="C68" s="421"/>
      <c r="D68" s="421"/>
      <c r="E68" s="421"/>
      <c r="F68" s="413" t="str">
        <f>IF(A68&lt;&gt;0,IF(COUNTA(P65,A68)=2,P65/A68),"Vyplňte kurz CZK x EUR na zál. 1c Příloha - kategorie podniku")</f>
        <v>Vyplňte kurz CZK x EUR na zál. 1c Příloha - kategorie podniku</v>
      </c>
      <c r="G68" s="413"/>
      <c r="H68" s="413"/>
      <c r="I68" s="413"/>
      <c r="J68" s="413"/>
      <c r="K68" s="415" t="str">
        <f>IF(A68&lt;&gt;0,IF(COUNTA(P66,A68)=2,P66/A68),"Vyplňte kurz CZK x EUR na zál. 1c Příloha - kategorie podniku")</f>
        <v>Vyplňte kurz CZK x EUR na zál. 1c Příloha - kategorie podniku</v>
      </c>
      <c r="L68" s="416"/>
      <c r="M68" s="416"/>
      <c r="N68" s="416"/>
      <c r="O68" s="416"/>
      <c r="P68" s="417"/>
    </row>
    <row r="69" spans="1:18" ht="7.15" customHeight="1" thickBot="1" x14ac:dyDescent="0.3">
      <c r="A69" s="184"/>
      <c r="B69" s="184"/>
      <c r="C69" s="184"/>
      <c r="D69" s="184"/>
      <c r="E69" s="184"/>
      <c r="F69" s="184"/>
      <c r="G69" s="184"/>
      <c r="H69" s="184"/>
      <c r="I69" s="184"/>
      <c r="J69" s="184"/>
      <c r="K69" s="184"/>
      <c r="L69" s="184"/>
      <c r="M69" s="184"/>
      <c r="N69" s="184"/>
      <c r="O69" s="184"/>
      <c r="P69" s="184"/>
    </row>
    <row r="70" spans="1:18" ht="76.150000000000006" customHeight="1" thickBot="1" x14ac:dyDescent="0.3">
      <c r="A70" s="408" t="s">
        <v>115</v>
      </c>
      <c r="B70" s="409"/>
      <c r="C70" s="409"/>
      <c r="D70" s="409"/>
      <c r="E70" s="409"/>
      <c r="F70" s="409"/>
      <c r="G70" s="409"/>
      <c r="H70" s="409"/>
      <c r="I70" s="409"/>
      <c r="J70" s="409"/>
      <c r="K70" s="409"/>
      <c r="L70" s="409"/>
      <c r="M70" s="409"/>
      <c r="N70" s="410"/>
      <c r="O70" s="404" t="str">
        <f>IF(IFERROR(MATCH(G13,'2i Právní formy žadatelů v MS'!F4:F13,0),0)&gt;0,"Nerelevantní",IF(P63&gt;=0.25,"Velký podnik",IF(OR(A68=0,P65+P66=0),"Vyplňte list 1c",IF(AND(P63&lt;=0.25,P64&lt;10,OR(F68&lt;=2000,K68&lt;=2000),AND(G13&lt;&gt;"Kraj",G13&lt;&gt;"Městská část hlavního města Prahy",G13&lt;&gt;"Obec",G13&lt;&gt;"Příspěvková organizace zřízená územním samosprávným celkem")),"Mikropodnik",IF(AND(P63&lt;=0.25,P64&lt;50,OR(F68&lt;10000,K68&lt;=10000),AND(G13&lt;&gt;"Kraj",G13&lt;&gt;"Městská část hlavního města Prahy",G13&lt;&gt;"Obec",G13&lt;&gt;"Příspěvková organizace zřízená územním samosprávným celkem")),"Malý podnik",IF(AND(P63&lt;=0.25,P64&lt;250,OR(F68&lt;=50000,K68&lt;=43000),AND(G13&lt;&gt;"Kraj",G13&lt;&gt;"Městská část hlavního města Prahy",G13&lt;&gt;"Obec",G13&lt;&gt;"Příspěvková organizace zřízená územním samosprávným celkem")),"Střední podnik","Velký podnik"))))))</f>
        <v>Vyplňte list 1c</v>
      </c>
      <c r="P70" s="405"/>
      <c r="Q70" s="235"/>
      <c r="R70" s="219" t="s">
        <v>706</v>
      </c>
    </row>
    <row r="71" spans="1:18" ht="15" customHeight="1" x14ac:dyDescent="0.25">
      <c r="A71" s="168"/>
      <c r="B71" s="168"/>
      <c r="C71" s="168"/>
      <c r="D71" s="168"/>
      <c r="E71" s="168"/>
      <c r="L71" s="168"/>
      <c r="M71" s="168"/>
      <c r="N71" s="168"/>
      <c r="O71" s="168"/>
      <c r="P71" s="168"/>
    </row>
    <row r="72" spans="1:18" ht="20.100000000000001" customHeight="1" thickBot="1" x14ac:dyDescent="0.3">
      <c r="A72" s="181" t="s">
        <v>116</v>
      </c>
      <c r="B72" s="168"/>
      <c r="C72" s="168"/>
      <c r="D72" s="168"/>
      <c r="E72" s="168"/>
      <c r="F72" s="168"/>
      <c r="G72" s="168"/>
      <c r="H72" s="168"/>
      <c r="I72" s="168"/>
      <c r="J72" s="168"/>
      <c r="K72" s="168"/>
      <c r="L72" s="168"/>
      <c r="M72" s="168"/>
      <c r="N72" s="168"/>
      <c r="O72" s="168"/>
      <c r="P72" s="168"/>
    </row>
    <row r="73" spans="1:18" ht="17.100000000000001" customHeight="1" x14ac:dyDescent="0.25">
      <c r="A73" s="422" t="s">
        <v>116</v>
      </c>
      <c r="B73" s="423"/>
      <c r="C73" s="423"/>
      <c r="D73" s="423"/>
      <c r="E73" s="423"/>
      <c r="F73" s="423"/>
      <c r="G73" s="423"/>
      <c r="H73" s="423"/>
      <c r="I73" s="423"/>
      <c r="J73" s="423"/>
      <c r="K73" s="423"/>
      <c r="L73" s="423"/>
      <c r="M73" s="423"/>
      <c r="N73" s="423"/>
      <c r="O73" s="423"/>
      <c r="P73" s="185" t="str">
        <f>'1c Příloha_kategorie podniku'!C69</f>
        <v/>
      </c>
    </row>
    <row r="74" spans="1:18" ht="40.15" customHeight="1" x14ac:dyDescent="0.25">
      <c r="A74" s="411" t="s">
        <v>106</v>
      </c>
      <c r="B74" s="412"/>
      <c r="C74" s="412"/>
      <c r="D74" s="412"/>
      <c r="E74" s="412"/>
      <c r="F74" s="412"/>
      <c r="G74" s="412"/>
      <c r="H74" s="412"/>
      <c r="I74" s="412"/>
      <c r="J74" s="412"/>
      <c r="K74" s="412"/>
      <c r="L74" s="412"/>
      <c r="M74" s="412"/>
      <c r="N74" s="412"/>
      <c r="O74" s="412"/>
      <c r="P74" s="73"/>
    </row>
    <row r="75" spans="1:18" ht="17.100000000000001" customHeight="1" x14ac:dyDescent="0.25">
      <c r="A75" s="406" t="s">
        <v>107</v>
      </c>
      <c r="B75" s="407"/>
      <c r="C75" s="407"/>
      <c r="D75" s="407"/>
      <c r="E75" s="407"/>
      <c r="F75" s="407"/>
      <c r="G75" s="407"/>
      <c r="H75" s="407"/>
      <c r="I75" s="407"/>
      <c r="J75" s="407"/>
      <c r="K75" s="407"/>
      <c r="L75" s="407"/>
      <c r="M75" s="407"/>
      <c r="N75" s="407"/>
      <c r="O75" s="407"/>
      <c r="P75" s="182">
        <f>'1c Příloha_kategorie podniku'!K73</f>
        <v>0</v>
      </c>
    </row>
    <row r="76" spans="1:18" ht="17.100000000000001" customHeight="1" x14ac:dyDescent="0.25">
      <c r="A76" s="406" t="s">
        <v>108</v>
      </c>
      <c r="B76" s="407"/>
      <c r="C76" s="407"/>
      <c r="D76" s="407"/>
      <c r="E76" s="407"/>
      <c r="F76" s="407"/>
      <c r="G76" s="407"/>
      <c r="H76" s="407"/>
      <c r="I76" s="407"/>
      <c r="J76" s="407"/>
      <c r="K76" s="407"/>
      <c r="L76" s="407"/>
      <c r="M76" s="407"/>
      <c r="N76" s="407">
        <v>1000000</v>
      </c>
      <c r="O76" s="407">
        <v>1000000</v>
      </c>
      <c r="P76" s="183">
        <f>'1c Příloha_kategorie podniku'!L73</f>
        <v>0</v>
      </c>
    </row>
    <row r="77" spans="1:18" ht="17.100000000000001" customHeight="1" x14ac:dyDescent="0.25">
      <c r="A77" s="406" t="s">
        <v>109</v>
      </c>
      <c r="B77" s="407"/>
      <c r="C77" s="407"/>
      <c r="D77" s="407"/>
      <c r="E77" s="407"/>
      <c r="F77" s="407"/>
      <c r="G77" s="407"/>
      <c r="H77" s="407"/>
      <c r="I77" s="407"/>
      <c r="J77" s="407"/>
      <c r="K77" s="407"/>
      <c r="L77" s="407"/>
      <c r="M77" s="407"/>
      <c r="N77" s="407">
        <v>1000000</v>
      </c>
      <c r="O77" s="407">
        <v>1000000</v>
      </c>
      <c r="P77" s="183">
        <f>'1c Příloha_kategorie podniku'!M73</f>
        <v>0</v>
      </c>
    </row>
    <row r="78" spans="1:18" ht="17.100000000000001" customHeight="1" x14ac:dyDescent="0.25">
      <c r="A78" s="406" t="s">
        <v>110</v>
      </c>
      <c r="B78" s="407"/>
      <c r="C78" s="407"/>
      <c r="D78" s="407"/>
      <c r="E78" s="407"/>
      <c r="F78" s="403" t="s">
        <v>111</v>
      </c>
      <c r="G78" s="403"/>
      <c r="H78" s="403"/>
      <c r="I78" s="403"/>
      <c r="J78" s="403"/>
      <c r="K78" s="403" t="s">
        <v>112</v>
      </c>
      <c r="L78" s="403"/>
      <c r="M78" s="403"/>
      <c r="N78" s="403"/>
      <c r="O78" s="403"/>
      <c r="P78" s="414"/>
    </row>
    <row r="79" spans="1:18" ht="37.15" customHeight="1" thickBot="1" x14ac:dyDescent="0.3">
      <c r="A79" s="420">
        <f>+'1c Příloha_kategorie podniku'!C70</f>
        <v>0</v>
      </c>
      <c r="B79" s="421"/>
      <c r="C79" s="421"/>
      <c r="D79" s="421"/>
      <c r="E79" s="421"/>
      <c r="F79" s="413" t="str">
        <f>IF(A79&lt;&gt;0,IF(COUNTA(P76,A79)=2,P76/A79,),"Vyplňte kurz CZK x EUR na zál. 1c Příloha - kategorie podniku")</f>
        <v>Vyplňte kurz CZK x EUR na zál. 1c Příloha - kategorie podniku</v>
      </c>
      <c r="G79" s="413"/>
      <c r="H79" s="413"/>
      <c r="I79" s="413"/>
      <c r="J79" s="413"/>
      <c r="K79" s="415" t="str">
        <f>IF(A79&lt;&gt;0,IF(COUNTA(P77,A79)=2,P77/A79),"Vyplňte kurz CZK x EUR na zál. 1c Příloha - kategorie podniku")</f>
        <v>Vyplňte kurz CZK x EUR na zál. 1c Příloha - kategorie podniku</v>
      </c>
      <c r="L79" s="416"/>
      <c r="M79" s="416"/>
      <c r="N79" s="416"/>
      <c r="O79" s="416"/>
      <c r="P79" s="417"/>
    </row>
    <row r="80" spans="1:18" ht="7.15" customHeight="1" thickBot="1" x14ac:dyDescent="0.3">
      <c r="A80" s="184"/>
      <c r="B80" s="184"/>
      <c r="C80" s="184"/>
      <c r="D80" s="184"/>
      <c r="E80" s="184"/>
      <c r="F80" s="184"/>
      <c r="G80" s="184"/>
      <c r="H80" s="184"/>
      <c r="I80" s="184"/>
      <c r="J80" s="184"/>
      <c r="K80" s="184"/>
      <c r="L80" s="184"/>
      <c r="M80" s="184"/>
      <c r="N80" s="184"/>
      <c r="O80" s="184"/>
      <c r="P80" s="184"/>
    </row>
    <row r="81" spans="1:18" ht="69" customHeight="1" thickBot="1" x14ac:dyDescent="0.3">
      <c r="A81" s="408" t="s">
        <v>117</v>
      </c>
      <c r="B81" s="409"/>
      <c r="C81" s="409"/>
      <c r="D81" s="409"/>
      <c r="E81" s="409"/>
      <c r="F81" s="409"/>
      <c r="G81" s="409"/>
      <c r="H81" s="409"/>
      <c r="I81" s="409"/>
      <c r="J81" s="409"/>
      <c r="K81" s="409"/>
      <c r="L81" s="409"/>
      <c r="M81" s="409"/>
      <c r="N81" s="410"/>
      <c r="O81" s="404" t="str">
        <f>IF(IFERROR(MATCH(G13,'2i Právní formy žadatelů v MS'!F4:F13,0),0)&gt;0,"Nerelevantní",IF(P74&gt;=0.25,"Velký podnik",IF(OR(A79=0,P76+P77=0),"Vyplňte list 1c",IF(AND(P74&lt;=0.25,P75&lt;10,OR(F79&lt;=2000,K79&lt;=2000),AND(G13&lt;&gt;"Kraj",G13&lt;&gt;"Městská část hlavního města Prahy",G13&lt;&gt;"Obec",G13&lt;&gt;"Příspěvková organizace zřízená územním samosprávným celkem")),"Mikropodnik",IF(AND(P74&lt;=0.25,P75&lt;50,OR(F79&lt;=10000,K79&lt;=10000),AND(G13&lt;&gt;"Kraj",G13&lt;&gt;"Městská část hlavního města Prahy",G13&lt;&gt;"Obec",G13&lt;&gt;"Příspěvková organizace zřízená územním samosprávným celkem")),"Malý podnik",IF(AND(P74&lt;=0.25,P75&lt;250,OR(F79&lt;=50000,K79&lt;=43000),AND(G13&lt;&gt;"Kraj",G13&lt;&gt;"Městská část hlavního města Prahy",G13&lt;&gt;"Obec",G13&lt;&gt;"Příspěvková organizace zřízená územním samosprávným celkem")),"Střední podnik","Velký podnik"))))))</f>
        <v>Vyplňte list 1c</v>
      </c>
      <c r="P81" s="405"/>
      <c r="Q81" s="235"/>
      <c r="R81" s="219" t="s">
        <v>707</v>
      </c>
    </row>
    <row r="82" spans="1:18" ht="13.5" customHeight="1" x14ac:dyDescent="0.25"/>
    <row r="83" spans="1:18" s="226" customFormat="1" x14ac:dyDescent="0.25"/>
    <row r="84" spans="1:18" s="226" customFormat="1" x14ac:dyDescent="0.25">
      <c r="I84" s="226" t="str">
        <f>IF(O59="Velký podnik",1,IF(O59="Vyplňte list 1c","x",0))</f>
        <v>x</v>
      </c>
      <c r="J84" s="226" t="str">
        <f>IF(O70="Velký podnik",1,IF(O70="Vyplňte list 1c","x",0))</f>
        <v>x</v>
      </c>
      <c r="K84" s="226" t="str">
        <f>IF(O81="Velký podnik",1,IF(OR(O81="Vyplňte list 1c",O81="Nerelevantní"),"x",0))</f>
        <v>x</v>
      </c>
      <c r="M84" s="226">
        <f>IF(OR(AND(I84=1,J84=0,K84=1),AND(I84=0,J84=1,K84=0)),1,0)</f>
        <v>0</v>
      </c>
      <c r="N84" s="226" t="str">
        <f>+IF(K84="x",I84,FALSE)</f>
        <v>x</v>
      </c>
    </row>
    <row r="85" spans="1:18" s="226" customFormat="1" x14ac:dyDescent="0.25">
      <c r="I85" s="226" t="str">
        <f>+IF(I84="x","0",I84)</f>
        <v>0</v>
      </c>
      <c r="J85" s="226" t="str">
        <f t="shared" ref="J85:K85" si="0">+IF(J84="x","0",J84)</f>
        <v>0</v>
      </c>
      <c r="K85" s="226" t="str">
        <f t="shared" si="0"/>
        <v>0</v>
      </c>
    </row>
  </sheetData>
  <sheetProtection algorithmName="SHA-512" hashValue="7IDOB8FPXHSZFXWaNJOOt3dZGxUYNSAnZwqbpob9W43nkJulNJeGiCI51smtXUg3f37dvkpZr9eBb3A7afyzaQ==" saltValue="PW6WFMnxv5YQHFO/YizLxA==" spinCount="100000" sheet="1" objects="1" scenarios="1"/>
  <mergeCells count="86">
    <mergeCell ref="A14:F14"/>
    <mergeCell ref="G14:P14"/>
    <mergeCell ref="A18:F18"/>
    <mergeCell ref="A19:F19"/>
    <mergeCell ref="A20:F20"/>
    <mergeCell ref="G18:P18"/>
    <mergeCell ref="G19:P19"/>
    <mergeCell ref="G20:P20"/>
    <mergeCell ref="A13:F13"/>
    <mergeCell ref="A12:F12"/>
    <mergeCell ref="A6:P6"/>
    <mergeCell ref="A10:F10"/>
    <mergeCell ref="G10:P10"/>
    <mergeCell ref="A11:F11"/>
    <mergeCell ref="G11:P11"/>
    <mergeCell ref="A7:F7"/>
    <mergeCell ref="A8:F8"/>
    <mergeCell ref="A9:F9"/>
    <mergeCell ref="G7:P7"/>
    <mergeCell ref="G8:P8"/>
    <mergeCell ref="G9:P9"/>
    <mergeCell ref="G13:P13"/>
    <mergeCell ref="A81:N81"/>
    <mergeCell ref="O81:P81"/>
    <mergeCell ref="A51:O51"/>
    <mergeCell ref="A52:O52"/>
    <mergeCell ref="A54:O54"/>
    <mergeCell ref="A55:O55"/>
    <mergeCell ref="A53:O53"/>
    <mergeCell ref="A73:O73"/>
    <mergeCell ref="A68:E68"/>
    <mergeCell ref="F68:J68"/>
    <mergeCell ref="K68:P68"/>
    <mergeCell ref="A70:N70"/>
    <mergeCell ref="K79:P79"/>
    <mergeCell ref="A76:O76"/>
    <mergeCell ref="K67:P67"/>
    <mergeCell ref="A77:O77"/>
    <mergeCell ref="A1:P2"/>
    <mergeCell ref="A4:P4"/>
    <mergeCell ref="D26:P26"/>
    <mergeCell ref="A48:P48"/>
    <mergeCell ref="D33:P33"/>
    <mergeCell ref="A22:P22"/>
    <mergeCell ref="D27:P27"/>
    <mergeCell ref="D28:P29"/>
    <mergeCell ref="D30:P30"/>
    <mergeCell ref="D31:P31"/>
    <mergeCell ref="D32:P32"/>
    <mergeCell ref="N42:P42"/>
    <mergeCell ref="A42:M42"/>
    <mergeCell ref="A23:P23"/>
    <mergeCell ref="G12:P12"/>
    <mergeCell ref="A17:P17"/>
    <mergeCell ref="A67:E67"/>
    <mergeCell ref="F67:J67"/>
    <mergeCell ref="A79:E79"/>
    <mergeCell ref="F79:J79"/>
    <mergeCell ref="A62:O62"/>
    <mergeCell ref="O70:P70"/>
    <mergeCell ref="A78:E78"/>
    <mergeCell ref="F78:J78"/>
    <mergeCell ref="K78:P78"/>
    <mergeCell ref="A75:O75"/>
    <mergeCell ref="A74:O74"/>
    <mergeCell ref="F56:J56"/>
    <mergeCell ref="O59:P59"/>
    <mergeCell ref="A66:O66"/>
    <mergeCell ref="A59:N59"/>
    <mergeCell ref="A65:O65"/>
    <mergeCell ref="A64:O64"/>
    <mergeCell ref="A63:O63"/>
    <mergeCell ref="F57:J57"/>
    <mergeCell ref="K56:P56"/>
    <mergeCell ref="K57:P57"/>
    <mergeCell ref="A56:E56"/>
    <mergeCell ref="A57:E57"/>
    <mergeCell ref="T42:W42"/>
    <mergeCell ref="A46:P46"/>
    <mergeCell ref="A45:N45"/>
    <mergeCell ref="A44:P44"/>
    <mergeCell ref="A24:P24"/>
    <mergeCell ref="D35:P36"/>
    <mergeCell ref="B38:C38"/>
    <mergeCell ref="D34:P34"/>
    <mergeCell ref="B40:C40"/>
  </mergeCells>
  <conditionalFormatting sqref="A45">
    <cfRule type="expression" dxfId="206" priority="13">
      <formula>$P$45=TRUE</formula>
    </cfRule>
  </conditionalFormatting>
  <conditionalFormatting sqref="A46">
    <cfRule type="expression" dxfId="205" priority="10">
      <formula>$P$45=FALSE</formula>
    </cfRule>
  </conditionalFormatting>
  <conditionalFormatting sqref="A48:P81">
    <cfRule type="expression" dxfId="204" priority="7">
      <formula>$N$42="VELKÝ PODNIK DLE PRÁVNÍ FORMY"</formula>
    </cfRule>
  </conditionalFormatting>
  <conditionalFormatting sqref="A51:P81">
    <cfRule type="expression" dxfId="203" priority="14">
      <formula>$P$45=TRUE</formula>
    </cfRule>
  </conditionalFormatting>
  <conditionalFormatting sqref="F57:K57">
    <cfRule type="containsText" dxfId="202" priority="22" operator="containsText" text="kurz CZK">
      <formula>NOT(ISERROR(SEARCH("kurz CZK",F57)))</formula>
    </cfRule>
  </conditionalFormatting>
  <conditionalFormatting sqref="F68:K68">
    <cfRule type="containsText" dxfId="201" priority="23" operator="containsText" text="kurz CZK">
      <formula>NOT(ISERROR(SEARCH("kurz CZK",F68)))</formula>
    </cfRule>
  </conditionalFormatting>
  <conditionalFormatting sqref="F79:K79">
    <cfRule type="containsText" dxfId="200" priority="20" operator="containsText" text="kurz CZK">
      <formula>NOT(ISERROR(SEARCH("kurz CZK",F79)))</formula>
    </cfRule>
  </conditionalFormatting>
  <conditionalFormatting sqref="R59">
    <cfRule type="expression" dxfId="199" priority="4">
      <formula>$P$52&gt;=25%</formula>
    </cfRule>
  </conditionalFormatting>
  <conditionalFormatting sqref="R70">
    <cfRule type="expression" dxfId="198" priority="2">
      <formula>$P$63&gt;=25%</formula>
    </cfRule>
  </conditionalFormatting>
  <conditionalFormatting sqref="R81">
    <cfRule type="expression" dxfId="197" priority="1">
      <formula>$P$74&gt;=25%</formula>
    </cfRule>
  </conditionalFormatting>
  <dataValidations count="1">
    <dataValidation type="date" operator="lessThanOrEqual" allowBlank="1" showInputMessage="1" showErrorMessage="1" sqref="G10:P12" xr:uid="{16801956-5D34-4E9C-98F8-322214A938A9}">
      <formula1>47484</formula1>
    </dataValidation>
  </dataValidations>
  <hyperlinks>
    <hyperlink ref="A14:F14" r:id="rId1" display="Kurz CZK/EUR vyhlášený ECB ke dni, ke kterému byla sestava účetní závěrka" xr:uid="{E2A8D368-C6CA-4943-BBBD-B13443893BE5}"/>
  </hyperlinks>
  <pageMargins left="0.51181102362204722" right="0.51181102362204722" top="0.59055118110236227" bottom="0.59055118110236227" header="0.31496062992125984" footer="0.31496062992125984"/>
  <pageSetup paperSize="8" scale="70" orientation="portrait" r:id="rId2"/>
  <headerFooter>
    <oddFooter>&amp;C&amp;A - Stránka &amp;P z &amp;N</oddFooter>
  </headerFooter>
  <rowBreaks count="1" manualBreakCount="1">
    <brk id="47" max="16383" man="1"/>
  </row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0A3CD31-17B7-48DD-9CB7-66751347FB74}">
          <x14:formula1>
            <xm:f>'2i Právní formy žadatelů v MS'!$C$3:$C$77</xm:f>
          </x14:formula1>
          <xm:sqref>G13:P13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3637-BF3F-4CF2-A20D-8C847CABB176}">
  <sheetPr>
    <tabColor rgb="FF0070C0"/>
    <pageSetUpPr fitToPage="1"/>
  </sheetPr>
  <dimension ref="A1:M93"/>
  <sheetViews>
    <sheetView showGridLines="0" tabSelected="1" zoomScaleNormal="100" workbookViewId="0">
      <pane ySplit="7" topLeftCell="A69" activePane="bottomLeft" state="frozen"/>
      <selection activeCell="S11" sqref="S11"/>
      <selection pane="bottomLeft" activeCell="F79" sqref="F79"/>
    </sheetView>
  </sheetViews>
  <sheetFormatPr defaultColWidth="8" defaultRowHeight="12.75" x14ac:dyDescent="0.25"/>
  <cols>
    <col min="1" max="1" width="4.125" style="178" customWidth="1"/>
    <col min="2" max="2" width="61.75" style="178" customWidth="1"/>
    <col min="3" max="3" width="10.25" style="184" customWidth="1"/>
    <col min="4" max="4" width="11.25" style="72" customWidth="1"/>
    <col min="5" max="5" width="11.125" style="184" customWidth="1"/>
    <col min="6" max="6" width="8.5" style="184" customWidth="1"/>
    <col min="7" max="8" width="12.75" style="254" customWidth="1"/>
    <col min="9" max="9" width="12.625" style="184" customWidth="1"/>
    <col min="10" max="10" width="11.125" style="184" customWidth="1"/>
    <col min="11" max="12" width="12.75" style="254" customWidth="1"/>
    <col min="13" max="13" width="12" style="169" bestFit="1" customWidth="1"/>
    <col min="14" max="16384" width="8" style="169"/>
  </cols>
  <sheetData>
    <row r="1" spans="1:13" ht="25.15" customHeight="1" thickBot="1" x14ac:dyDescent="0.3">
      <c r="A1" s="478" t="s">
        <v>118</v>
      </c>
      <c r="B1" s="479"/>
      <c r="C1" s="479"/>
      <c r="D1" s="479"/>
      <c r="E1" s="479"/>
      <c r="F1" s="479"/>
      <c r="G1" s="479"/>
      <c r="H1" s="479"/>
      <c r="I1" s="479"/>
      <c r="J1" s="479"/>
      <c r="K1" s="479"/>
      <c r="L1" s="480"/>
    </row>
    <row r="2" spans="1:13" ht="5.0999999999999996" customHeight="1" x14ac:dyDescent="0.25"/>
    <row r="3" spans="1:13" ht="20.25" customHeight="1" x14ac:dyDescent="0.25">
      <c r="A3" s="487"/>
      <c r="B3" s="487"/>
      <c r="C3" s="487"/>
      <c r="D3" s="487"/>
    </row>
    <row r="4" spans="1:13" ht="18.75" customHeight="1" x14ac:dyDescent="0.25">
      <c r="A4" s="486"/>
      <c r="B4" s="486"/>
      <c r="C4" s="486"/>
      <c r="D4" s="486"/>
      <c r="E4" s="486"/>
      <c r="F4" s="486"/>
      <c r="G4" s="486"/>
      <c r="H4" s="486"/>
      <c r="I4" s="486"/>
      <c r="J4" s="486"/>
      <c r="K4" s="486"/>
      <c r="L4" s="486"/>
    </row>
    <row r="5" spans="1:13" ht="18.75" customHeight="1" x14ac:dyDescent="0.25">
      <c r="A5" s="488" t="s">
        <v>119</v>
      </c>
      <c r="B5" s="488"/>
      <c r="C5" s="488"/>
      <c r="D5" s="488"/>
      <c r="E5" s="488"/>
      <c r="F5" s="488"/>
      <c r="G5" s="488"/>
      <c r="H5" s="488"/>
      <c r="I5" s="488"/>
      <c r="J5" s="488"/>
      <c r="K5" s="488"/>
      <c r="L5" s="488"/>
    </row>
    <row r="6" spans="1:13" s="256" customFormat="1" ht="28.15" customHeight="1" x14ac:dyDescent="0.25">
      <c r="A6" s="485" t="s">
        <v>120</v>
      </c>
      <c r="B6" s="485"/>
      <c r="C6" s="485"/>
      <c r="D6" s="485"/>
      <c r="E6" s="485"/>
      <c r="F6" s="485"/>
      <c r="G6" s="485"/>
      <c r="H6" s="485"/>
      <c r="I6" s="485"/>
      <c r="J6" s="485"/>
      <c r="K6" s="485"/>
      <c r="L6" s="485"/>
    </row>
    <row r="7" spans="1:13" s="256" customFormat="1" ht="28.15" customHeight="1" x14ac:dyDescent="0.25">
      <c r="A7" s="485" t="s">
        <v>121</v>
      </c>
      <c r="B7" s="485"/>
      <c r="C7" s="485"/>
      <c r="D7" s="485"/>
      <c r="E7" s="485"/>
      <c r="F7" s="485"/>
      <c r="G7" s="485"/>
      <c r="H7" s="485"/>
      <c r="I7" s="485"/>
      <c r="J7" s="485"/>
      <c r="K7" s="485"/>
      <c r="L7" s="485"/>
    </row>
    <row r="9" spans="1:13" ht="15.75" x14ac:dyDescent="0.25">
      <c r="A9" s="257" t="s">
        <v>105</v>
      </c>
    </row>
    <row r="10" spans="1:13" ht="5.0999999999999996" customHeight="1" thickBot="1" x14ac:dyDescent="0.3"/>
    <row r="11" spans="1:13" s="256" customFormat="1" ht="17.100000000000001" customHeight="1" x14ac:dyDescent="0.25">
      <c r="A11" s="481" t="s">
        <v>105</v>
      </c>
      <c r="B11" s="482"/>
      <c r="C11" s="258" t="str">
        <f>+IF(ISBLANK('1b Formulář_kategorie podniku'!G11),"",YEAR('1b Formulář_kategorie podniku'!G11))</f>
        <v/>
      </c>
      <c r="D11" s="255"/>
      <c r="E11" s="255"/>
      <c r="F11" s="259"/>
      <c r="G11" s="255"/>
      <c r="H11" s="255"/>
      <c r="I11" s="255"/>
      <c r="J11" s="255"/>
      <c r="K11" s="255"/>
      <c r="L11" s="255"/>
    </row>
    <row r="12" spans="1:13" s="256" customFormat="1" ht="17.100000000000001" customHeight="1" thickBot="1" x14ac:dyDescent="0.3">
      <c r="A12" s="483" t="s">
        <v>122</v>
      </c>
      <c r="B12" s="484"/>
      <c r="C12" s="260"/>
      <c r="D12" s="255"/>
      <c r="E12" s="255"/>
      <c r="F12" s="259"/>
      <c r="G12" s="255"/>
      <c r="H12" s="255"/>
      <c r="I12" s="255"/>
      <c r="J12" s="255"/>
      <c r="K12" s="255"/>
      <c r="L12" s="255"/>
    </row>
    <row r="13" spans="1:13" ht="5.0999999999999996" customHeight="1" thickBot="1" x14ac:dyDescent="0.3"/>
    <row r="14" spans="1:13" s="264" customFormat="1" ht="39" thickBot="1" x14ac:dyDescent="0.3">
      <c r="A14" s="261" t="s">
        <v>123</v>
      </c>
      <c r="B14" s="262" t="s">
        <v>124</v>
      </c>
      <c r="C14" s="262" t="s">
        <v>79</v>
      </c>
      <c r="D14" s="262" t="s">
        <v>125</v>
      </c>
      <c r="E14" s="262" t="s">
        <v>126</v>
      </c>
      <c r="F14" s="262" t="s">
        <v>107</v>
      </c>
      <c r="G14" s="262" t="s">
        <v>127</v>
      </c>
      <c r="H14" s="262" t="s">
        <v>128</v>
      </c>
      <c r="I14" s="262" t="s">
        <v>129</v>
      </c>
      <c r="J14" s="262" t="s">
        <v>130</v>
      </c>
      <c r="K14" s="262" t="s">
        <v>131</v>
      </c>
      <c r="L14" s="262" t="s">
        <v>132</v>
      </c>
      <c r="M14" s="263" t="s">
        <v>133</v>
      </c>
    </row>
    <row r="15" spans="1:13" s="167" customFormat="1" ht="20.100000000000001" customHeight="1" thickBot="1" x14ac:dyDescent="0.3">
      <c r="A15" s="265"/>
      <c r="B15" s="266" t="s">
        <v>134</v>
      </c>
      <c r="C15" s="266"/>
      <c r="D15" s="267"/>
      <c r="E15" s="268"/>
      <c r="F15" s="269"/>
      <c r="G15" s="267"/>
      <c r="H15" s="297"/>
      <c r="I15" s="297"/>
      <c r="J15" s="298"/>
      <c r="K15" s="298">
        <f>SUM(K16:K35)</f>
        <v>0</v>
      </c>
      <c r="L15" s="298">
        <f>SUM(L16:L35)</f>
        <v>0</v>
      </c>
      <c r="M15" s="313">
        <f>SUM(M16:M35)</f>
        <v>0</v>
      </c>
    </row>
    <row r="16" spans="1:13" x14ac:dyDescent="0.25">
      <c r="A16" s="270">
        <v>1</v>
      </c>
      <c r="B16" s="271"/>
      <c r="C16" s="272"/>
      <c r="D16" s="315"/>
      <c r="E16" s="274"/>
      <c r="F16" s="275"/>
      <c r="G16" s="273"/>
      <c r="H16" s="290"/>
      <c r="I16" s="290"/>
      <c r="J16" s="314">
        <f>IF(OR(E16="A",E16="B",E16="C",E16="G",E16="I"),1,IF(OR(E16="D",E16="E",E16="F",E16="H"),D16,0))</f>
        <v>0</v>
      </c>
      <c r="K16" s="291">
        <f>J16*F16</f>
        <v>0</v>
      </c>
      <c r="L16" s="291">
        <f>IF(AND(H16&gt;0,$G16="CZK"),$J16*H16,IF(AND(H16&gt;0,$G16="EUR",$C$12&gt;0),$J16*H16*$C$12,0))</f>
        <v>0</v>
      </c>
      <c r="M16" s="292">
        <f>IF(AND(I16&gt;0,$G16="CZK"),$J16*I16,IF(AND(I16&gt;0,$G16="EUR",$C$12&gt;0),$J16*I16*$C$12,0))</f>
        <v>0</v>
      </c>
    </row>
    <row r="17" spans="1:13" x14ac:dyDescent="0.25">
      <c r="A17" s="276">
        <v>2</v>
      </c>
      <c r="B17" s="277"/>
      <c r="C17" s="272"/>
      <c r="D17" s="315"/>
      <c r="E17" s="274"/>
      <c r="F17" s="275"/>
      <c r="G17" s="273"/>
      <c r="H17" s="290"/>
      <c r="I17" s="290"/>
      <c r="J17" s="314">
        <f t="shared" ref="J17:J35" si="0">IF(OR(E17="A",E17="B",E17="C",E17="G",E17="I"),1,IF(OR(E17="D",E17="E",E17="F",E17="H"),D17,0))</f>
        <v>0</v>
      </c>
      <c r="K17" s="291">
        <f t="shared" ref="K17:K35" si="1">J17*F17</f>
        <v>0</v>
      </c>
      <c r="L17" s="291">
        <f t="shared" ref="L17:L35" si="2">IF(AND(H17&gt;0,$G17="CZK"),$J17*H17,IF(AND(H17&gt;0,$G17="EUR",$C$12&gt;0),$J17*H17*$C$12,0))</f>
        <v>0</v>
      </c>
      <c r="M17" s="292">
        <f t="shared" ref="M17:M35" si="3">IF(AND(I17&gt;0,$G17="CZK"),$J17*I17,IF(AND(I17&gt;0,$G17="EUR",$C$12&gt;0),$J17*I17*$C$12,0))</f>
        <v>0</v>
      </c>
    </row>
    <row r="18" spans="1:13" x14ac:dyDescent="0.25">
      <c r="A18" s="276">
        <v>3</v>
      </c>
      <c r="B18" s="277"/>
      <c r="C18" s="272"/>
      <c r="D18" s="315"/>
      <c r="E18" s="279"/>
      <c r="F18" s="280"/>
      <c r="G18" s="273"/>
      <c r="H18" s="293"/>
      <c r="I18" s="293"/>
      <c r="J18" s="314">
        <f t="shared" si="0"/>
        <v>0</v>
      </c>
      <c r="K18" s="291">
        <f t="shared" si="1"/>
        <v>0</v>
      </c>
      <c r="L18" s="291">
        <f t="shared" si="2"/>
        <v>0</v>
      </c>
      <c r="M18" s="292">
        <f t="shared" si="3"/>
        <v>0</v>
      </c>
    </row>
    <row r="19" spans="1:13" x14ac:dyDescent="0.25">
      <c r="A19" s="276">
        <v>4</v>
      </c>
      <c r="B19" s="277"/>
      <c r="C19" s="281"/>
      <c r="D19" s="315"/>
      <c r="E19" s="279"/>
      <c r="F19" s="280"/>
      <c r="G19" s="278"/>
      <c r="H19" s="293"/>
      <c r="I19" s="293"/>
      <c r="J19" s="314">
        <f t="shared" si="0"/>
        <v>0</v>
      </c>
      <c r="K19" s="291">
        <f t="shared" si="1"/>
        <v>0</v>
      </c>
      <c r="L19" s="291">
        <f t="shared" si="2"/>
        <v>0</v>
      </c>
      <c r="M19" s="292">
        <f t="shared" si="3"/>
        <v>0</v>
      </c>
    </row>
    <row r="20" spans="1:13" x14ac:dyDescent="0.25">
      <c r="A20" s="276">
        <v>5</v>
      </c>
      <c r="B20" s="277"/>
      <c r="C20" s="272"/>
      <c r="D20" s="315"/>
      <c r="E20" s="279"/>
      <c r="F20" s="280"/>
      <c r="G20" s="278"/>
      <c r="H20" s="293"/>
      <c r="I20" s="293"/>
      <c r="J20" s="314">
        <f t="shared" si="0"/>
        <v>0</v>
      </c>
      <c r="K20" s="291">
        <f t="shared" si="1"/>
        <v>0</v>
      </c>
      <c r="L20" s="291">
        <f t="shared" si="2"/>
        <v>0</v>
      </c>
      <c r="M20" s="292">
        <f t="shared" si="3"/>
        <v>0</v>
      </c>
    </row>
    <row r="21" spans="1:13" x14ac:dyDescent="0.25">
      <c r="A21" s="276">
        <v>6</v>
      </c>
      <c r="B21" s="281"/>
      <c r="C21" s="281"/>
      <c r="D21" s="315"/>
      <c r="E21" s="279"/>
      <c r="F21" s="280"/>
      <c r="G21" s="278"/>
      <c r="H21" s="293"/>
      <c r="I21" s="293"/>
      <c r="J21" s="314">
        <f t="shared" si="0"/>
        <v>0</v>
      </c>
      <c r="K21" s="291">
        <f t="shared" si="1"/>
        <v>0</v>
      </c>
      <c r="L21" s="291">
        <f t="shared" si="2"/>
        <v>0</v>
      </c>
      <c r="M21" s="292">
        <f t="shared" si="3"/>
        <v>0</v>
      </c>
    </row>
    <row r="22" spans="1:13" x14ac:dyDescent="0.25">
      <c r="A22" s="276">
        <v>7</v>
      </c>
      <c r="B22" s="281"/>
      <c r="C22" s="281"/>
      <c r="D22" s="315"/>
      <c r="E22" s="279"/>
      <c r="F22" s="280"/>
      <c r="G22" s="278"/>
      <c r="H22" s="293"/>
      <c r="I22" s="293"/>
      <c r="J22" s="314">
        <f t="shared" si="0"/>
        <v>0</v>
      </c>
      <c r="K22" s="291">
        <f t="shared" si="1"/>
        <v>0</v>
      </c>
      <c r="L22" s="291">
        <f t="shared" si="2"/>
        <v>0</v>
      </c>
      <c r="M22" s="292">
        <f t="shared" si="3"/>
        <v>0</v>
      </c>
    </row>
    <row r="23" spans="1:13" x14ac:dyDescent="0.25">
      <c r="A23" s="276">
        <v>8</v>
      </c>
      <c r="B23" s="281"/>
      <c r="C23" s="281"/>
      <c r="D23" s="315"/>
      <c r="E23" s="279"/>
      <c r="F23" s="280"/>
      <c r="G23" s="278"/>
      <c r="H23" s="293"/>
      <c r="I23" s="293"/>
      <c r="J23" s="314">
        <f t="shared" si="0"/>
        <v>0</v>
      </c>
      <c r="K23" s="291">
        <f t="shared" si="1"/>
        <v>0</v>
      </c>
      <c r="L23" s="291">
        <f t="shared" si="2"/>
        <v>0</v>
      </c>
      <c r="M23" s="292">
        <f t="shared" si="3"/>
        <v>0</v>
      </c>
    </row>
    <row r="24" spans="1:13" x14ac:dyDescent="0.25">
      <c r="A24" s="276">
        <v>9</v>
      </c>
      <c r="B24" s="281"/>
      <c r="C24" s="281"/>
      <c r="D24" s="315"/>
      <c r="E24" s="279"/>
      <c r="F24" s="280"/>
      <c r="G24" s="278"/>
      <c r="H24" s="293"/>
      <c r="I24" s="293"/>
      <c r="J24" s="314">
        <f t="shared" si="0"/>
        <v>0</v>
      </c>
      <c r="K24" s="291">
        <f t="shared" si="1"/>
        <v>0</v>
      </c>
      <c r="L24" s="291">
        <f t="shared" si="2"/>
        <v>0</v>
      </c>
      <c r="M24" s="292">
        <f t="shared" si="3"/>
        <v>0</v>
      </c>
    </row>
    <row r="25" spans="1:13" x14ac:dyDescent="0.25">
      <c r="A25" s="276">
        <v>10</v>
      </c>
      <c r="B25" s="278"/>
      <c r="C25" s="281"/>
      <c r="D25" s="315"/>
      <c r="E25" s="279"/>
      <c r="F25" s="280"/>
      <c r="G25" s="278"/>
      <c r="H25" s="293"/>
      <c r="I25" s="293"/>
      <c r="J25" s="314">
        <f t="shared" si="0"/>
        <v>0</v>
      </c>
      <c r="K25" s="291">
        <f t="shared" si="1"/>
        <v>0</v>
      </c>
      <c r="L25" s="291">
        <f t="shared" si="2"/>
        <v>0</v>
      </c>
      <c r="M25" s="292">
        <f t="shared" si="3"/>
        <v>0</v>
      </c>
    </row>
    <row r="26" spans="1:13" x14ac:dyDescent="0.25">
      <c r="A26" s="276">
        <v>11</v>
      </c>
      <c r="B26" s="281"/>
      <c r="C26" s="281"/>
      <c r="D26" s="315"/>
      <c r="E26" s="279"/>
      <c r="F26" s="280"/>
      <c r="G26" s="278"/>
      <c r="H26" s="293"/>
      <c r="I26" s="293"/>
      <c r="J26" s="314">
        <f t="shared" si="0"/>
        <v>0</v>
      </c>
      <c r="K26" s="291">
        <f t="shared" si="1"/>
        <v>0</v>
      </c>
      <c r="L26" s="291">
        <f t="shared" si="2"/>
        <v>0</v>
      </c>
      <c r="M26" s="292">
        <f t="shared" si="3"/>
        <v>0</v>
      </c>
    </row>
    <row r="27" spans="1:13" x14ac:dyDescent="0.25">
      <c r="A27" s="276">
        <v>12</v>
      </c>
      <c r="B27" s="281"/>
      <c r="C27" s="281"/>
      <c r="D27" s="315"/>
      <c r="E27" s="279"/>
      <c r="F27" s="280"/>
      <c r="G27" s="278"/>
      <c r="H27" s="293"/>
      <c r="I27" s="293"/>
      <c r="J27" s="314">
        <f t="shared" si="0"/>
        <v>0</v>
      </c>
      <c r="K27" s="291">
        <f t="shared" si="1"/>
        <v>0</v>
      </c>
      <c r="L27" s="291">
        <f t="shared" si="2"/>
        <v>0</v>
      </c>
      <c r="M27" s="292">
        <f t="shared" si="3"/>
        <v>0</v>
      </c>
    </row>
    <row r="28" spans="1:13" x14ac:dyDescent="0.25">
      <c r="A28" s="276">
        <v>13</v>
      </c>
      <c r="B28" s="281"/>
      <c r="C28" s="281"/>
      <c r="D28" s="315"/>
      <c r="E28" s="279"/>
      <c r="F28" s="280"/>
      <c r="G28" s="278"/>
      <c r="H28" s="293"/>
      <c r="I28" s="293"/>
      <c r="J28" s="314">
        <f t="shared" si="0"/>
        <v>0</v>
      </c>
      <c r="K28" s="291">
        <f t="shared" si="1"/>
        <v>0</v>
      </c>
      <c r="L28" s="291">
        <f t="shared" si="2"/>
        <v>0</v>
      </c>
      <c r="M28" s="292">
        <f t="shared" si="3"/>
        <v>0</v>
      </c>
    </row>
    <row r="29" spans="1:13" x14ac:dyDescent="0.25">
      <c r="A29" s="276">
        <v>14</v>
      </c>
      <c r="B29" s="281"/>
      <c r="C29" s="281"/>
      <c r="D29" s="315"/>
      <c r="E29" s="279"/>
      <c r="F29" s="280"/>
      <c r="G29" s="278"/>
      <c r="H29" s="293"/>
      <c r="I29" s="293"/>
      <c r="J29" s="314">
        <f t="shared" si="0"/>
        <v>0</v>
      </c>
      <c r="K29" s="291">
        <f t="shared" si="1"/>
        <v>0</v>
      </c>
      <c r="L29" s="291">
        <f t="shared" si="2"/>
        <v>0</v>
      </c>
      <c r="M29" s="292">
        <f t="shared" si="3"/>
        <v>0</v>
      </c>
    </row>
    <row r="30" spans="1:13" x14ac:dyDescent="0.25">
      <c r="A30" s="276">
        <v>15</v>
      </c>
      <c r="B30" s="311"/>
      <c r="C30" s="272"/>
      <c r="D30" s="315"/>
      <c r="E30" s="274"/>
      <c r="F30" s="275"/>
      <c r="G30" s="273"/>
      <c r="H30" s="290"/>
      <c r="I30" s="290"/>
      <c r="J30" s="314">
        <f t="shared" si="0"/>
        <v>0</v>
      </c>
      <c r="K30" s="291">
        <f t="shared" si="1"/>
        <v>0</v>
      </c>
      <c r="L30" s="291">
        <f t="shared" si="2"/>
        <v>0</v>
      </c>
      <c r="M30" s="292">
        <f t="shared" si="3"/>
        <v>0</v>
      </c>
    </row>
    <row r="31" spans="1:13" x14ac:dyDescent="0.25">
      <c r="A31" s="276">
        <v>16</v>
      </c>
      <c r="B31" s="312"/>
      <c r="C31" s="289"/>
      <c r="D31" s="315"/>
      <c r="E31" s="274"/>
      <c r="F31" s="275"/>
      <c r="G31" s="273"/>
      <c r="H31" s="290"/>
      <c r="I31" s="290"/>
      <c r="J31" s="314">
        <f t="shared" si="0"/>
        <v>0</v>
      </c>
      <c r="K31" s="291">
        <f t="shared" si="1"/>
        <v>0</v>
      </c>
      <c r="L31" s="291">
        <f t="shared" si="2"/>
        <v>0</v>
      </c>
      <c r="M31" s="292">
        <f t="shared" si="3"/>
        <v>0</v>
      </c>
    </row>
    <row r="32" spans="1:13" x14ac:dyDescent="0.25">
      <c r="A32" s="276">
        <v>17</v>
      </c>
      <c r="B32" s="281"/>
      <c r="C32" s="281"/>
      <c r="D32" s="315"/>
      <c r="E32" s="279"/>
      <c r="F32" s="280"/>
      <c r="G32" s="278"/>
      <c r="H32" s="293"/>
      <c r="I32" s="293"/>
      <c r="J32" s="314">
        <f t="shared" si="0"/>
        <v>0</v>
      </c>
      <c r="K32" s="291">
        <f t="shared" si="1"/>
        <v>0</v>
      </c>
      <c r="L32" s="291">
        <f t="shared" si="2"/>
        <v>0</v>
      </c>
      <c r="M32" s="292">
        <f t="shared" si="3"/>
        <v>0</v>
      </c>
    </row>
    <row r="33" spans="1:13" x14ac:dyDescent="0.25">
      <c r="A33" s="276">
        <v>18</v>
      </c>
      <c r="B33" s="281"/>
      <c r="C33" s="281"/>
      <c r="D33" s="315"/>
      <c r="E33" s="279"/>
      <c r="F33" s="280"/>
      <c r="G33" s="278"/>
      <c r="H33" s="293"/>
      <c r="I33" s="293"/>
      <c r="J33" s="314">
        <f t="shared" si="0"/>
        <v>0</v>
      </c>
      <c r="K33" s="291">
        <f t="shared" si="1"/>
        <v>0</v>
      </c>
      <c r="L33" s="291">
        <f t="shared" si="2"/>
        <v>0</v>
      </c>
      <c r="M33" s="292">
        <f t="shared" si="3"/>
        <v>0</v>
      </c>
    </row>
    <row r="34" spans="1:13" x14ac:dyDescent="0.25">
      <c r="A34" s="276">
        <v>19</v>
      </c>
      <c r="B34" s="281"/>
      <c r="C34" s="281"/>
      <c r="D34" s="315"/>
      <c r="E34" s="279"/>
      <c r="F34" s="280"/>
      <c r="G34" s="278"/>
      <c r="H34" s="293"/>
      <c r="I34" s="293"/>
      <c r="J34" s="314">
        <f t="shared" si="0"/>
        <v>0</v>
      </c>
      <c r="K34" s="291">
        <f t="shared" si="1"/>
        <v>0</v>
      </c>
      <c r="L34" s="291">
        <f t="shared" si="2"/>
        <v>0</v>
      </c>
      <c r="M34" s="292">
        <f t="shared" si="3"/>
        <v>0</v>
      </c>
    </row>
    <row r="35" spans="1:13" ht="13.5" thickBot="1" x14ac:dyDescent="0.3">
      <c r="A35" s="282">
        <v>20</v>
      </c>
      <c r="B35" s="283"/>
      <c r="C35" s="283"/>
      <c r="D35" s="316"/>
      <c r="E35" s="285"/>
      <c r="F35" s="286"/>
      <c r="G35" s="284"/>
      <c r="H35" s="294"/>
      <c r="I35" s="294"/>
      <c r="J35" s="317">
        <f t="shared" si="0"/>
        <v>0</v>
      </c>
      <c r="K35" s="295">
        <f t="shared" si="1"/>
        <v>0</v>
      </c>
      <c r="L35" s="295">
        <f t="shared" si="2"/>
        <v>0</v>
      </c>
      <c r="M35" s="296">
        <f t="shared" si="3"/>
        <v>0</v>
      </c>
    </row>
    <row r="38" spans="1:13" ht="15.75" x14ac:dyDescent="0.25">
      <c r="A38" s="257" t="s">
        <v>135</v>
      </c>
    </row>
    <row r="39" spans="1:13" ht="5.0999999999999996" customHeight="1" thickBot="1" x14ac:dyDescent="0.3">
      <c r="C39" s="287"/>
    </row>
    <row r="40" spans="1:13" s="256" customFormat="1" ht="17.100000000000001" customHeight="1" x14ac:dyDescent="0.25">
      <c r="A40" s="481" t="s">
        <v>136</v>
      </c>
      <c r="B40" s="482"/>
      <c r="C40" s="258" t="str">
        <f>+IF(ISBLANK('1b Formulář_kategorie podniku'!G11),"",YEAR('1b Formulář_kategorie podniku'!G11)-1)</f>
        <v/>
      </c>
      <c r="D40" s="255"/>
      <c r="E40" s="255"/>
      <c r="F40" s="259"/>
      <c r="G40" s="255"/>
      <c r="H40" s="255"/>
      <c r="I40" s="255"/>
      <c r="J40" s="255"/>
      <c r="K40" s="255"/>
      <c r="L40" s="255"/>
    </row>
    <row r="41" spans="1:13" s="256" customFormat="1" ht="17.100000000000001" customHeight="1" thickBot="1" x14ac:dyDescent="0.3">
      <c r="A41" s="483" t="s">
        <v>137</v>
      </c>
      <c r="B41" s="484"/>
      <c r="C41" s="288"/>
      <c r="D41" s="255"/>
      <c r="E41" s="255"/>
      <c r="F41" s="259"/>
      <c r="G41" s="255"/>
      <c r="H41" s="255"/>
      <c r="I41" s="255"/>
      <c r="J41" s="255"/>
      <c r="K41" s="255"/>
      <c r="L41" s="255"/>
    </row>
    <row r="42" spans="1:13" ht="5.0999999999999996" customHeight="1" thickBot="1" x14ac:dyDescent="0.3"/>
    <row r="43" spans="1:13" s="264" customFormat="1" ht="39" thickBot="1" x14ac:dyDescent="0.3">
      <c r="A43" s="261" t="s">
        <v>123</v>
      </c>
      <c r="B43" s="262" t="s">
        <v>124</v>
      </c>
      <c r="C43" s="262" t="s">
        <v>79</v>
      </c>
      <c r="D43" s="262" t="s">
        <v>125</v>
      </c>
      <c r="E43" s="262" t="s">
        <v>126</v>
      </c>
      <c r="F43" s="262" t="s">
        <v>107</v>
      </c>
      <c r="G43" s="262" t="s">
        <v>127</v>
      </c>
      <c r="H43" s="262" t="s">
        <v>128</v>
      </c>
      <c r="I43" s="262" t="s">
        <v>129</v>
      </c>
      <c r="J43" s="262" t="s">
        <v>130</v>
      </c>
      <c r="K43" s="262" t="s">
        <v>131</v>
      </c>
      <c r="L43" s="262" t="s">
        <v>132</v>
      </c>
      <c r="M43" s="263" t="s">
        <v>133</v>
      </c>
    </row>
    <row r="44" spans="1:13" s="167" customFormat="1" ht="20.100000000000001" customHeight="1" thickBot="1" x14ac:dyDescent="0.3">
      <c r="A44" s="265"/>
      <c r="B44" s="266" t="s">
        <v>134</v>
      </c>
      <c r="C44" s="266"/>
      <c r="D44" s="267"/>
      <c r="E44" s="268"/>
      <c r="F44" s="269"/>
      <c r="G44" s="267"/>
      <c r="H44" s="297"/>
      <c r="I44" s="297"/>
      <c r="J44" s="298"/>
      <c r="K44" s="298">
        <f>SUM(K45:K64)</f>
        <v>0</v>
      </c>
      <c r="L44" s="298">
        <f t="shared" ref="L44:M44" si="4">SUM(L45:L64)</f>
        <v>0</v>
      </c>
      <c r="M44" s="313">
        <f t="shared" si="4"/>
        <v>0</v>
      </c>
    </row>
    <row r="45" spans="1:13" x14ac:dyDescent="0.25">
      <c r="A45" s="270">
        <v>1</v>
      </c>
      <c r="B45" s="311"/>
      <c r="C45" s="272"/>
      <c r="D45" s="315"/>
      <c r="E45" s="274"/>
      <c r="F45" s="275"/>
      <c r="G45" s="273"/>
      <c r="H45" s="290"/>
      <c r="I45" s="290"/>
      <c r="J45" s="314">
        <f>IF(OR(E45="A",E45="B",E45="C",E45="G",E45="I"),1,IF(OR(E45="D",E45="E",E45="F",E45="H"),D45,0))</f>
        <v>0</v>
      </c>
      <c r="K45" s="291">
        <f>J45*F45</f>
        <v>0</v>
      </c>
      <c r="L45" s="291">
        <f>IF(AND(H45&gt;0,$G45="CZK"),$J45*H45,IF(AND(H45&gt;0,$G45="EUR",$C$41&gt;0),$J45*H45*$C$41,0))</f>
        <v>0</v>
      </c>
      <c r="M45" s="292">
        <f>IF(AND(I45&gt;0,$G45="CZK"),$J45*I45,IF(AND(I45&gt;0,$G45="EUR",$C$41&gt;0),$J45*I45*$C$41,0))</f>
        <v>0</v>
      </c>
    </row>
    <row r="46" spans="1:13" x14ac:dyDescent="0.25">
      <c r="A46" s="276">
        <v>2</v>
      </c>
      <c r="B46" s="312"/>
      <c r="C46" s="289"/>
      <c r="D46" s="315"/>
      <c r="E46" s="274"/>
      <c r="F46" s="275"/>
      <c r="G46" s="273"/>
      <c r="H46" s="290"/>
      <c r="I46" s="290"/>
      <c r="J46" s="314">
        <f t="shared" ref="J46:J64" si="5">IF(OR(E46="A",E46="B",E46="C",E46="G",E46="I"),1,IF(OR(E46="D",E46="E",E46="F",E46="H"),D46,0))</f>
        <v>0</v>
      </c>
      <c r="K46" s="291">
        <f t="shared" ref="K46:K64" si="6">J46*F46</f>
        <v>0</v>
      </c>
      <c r="L46" s="291">
        <f t="shared" ref="L46:L64" si="7">IF(AND(H46&gt;0,$G46="CZK"),$J46*H46,IF(AND(H46&gt;0,$G46="EUR",$C$41&gt;0),$J46*H46*$C$41,0))</f>
        <v>0</v>
      </c>
      <c r="M46" s="292">
        <f t="shared" ref="M46:M64" si="8">IF(AND(I46&gt;0,$G46="CZK"),$J46*I46,IF(AND(I46&gt;0,$G46="EUR",$C$41&gt;0),$J46*I46*$C$41,0))</f>
        <v>0</v>
      </c>
    </row>
    <row r="47" spans="1:13" x14ac:dyDescent="0.25">
      <c r="A47" s="276">
        <v>3</v>
      </c>
      <c r="B47" s="277"/>
      <c r="C47" s="281"/>
      <c r="D47" s="315"/>
      <c r="E47" s="279"/>
      <c r="F47" s="280"/>
      <c r="G47" s="278"/>
      <c r="H47" s="293"/>
      <c r="I47" s="293"/>
      <c r="J47" s="314">
        <f t="shared" si="5"/>
        <v>0</v>
      </c>
      <c r="K47" s="291">
        <f t="shared" si="6"/>
        <v>0</v>
      </c>
      <c r="L47" s="291">
        <f t="shared" si="7"/>
        <v>0</v>
      </c>
      <c r="M47" s="292">
        <f t="shared" si="8"/>
        <v>0</v>
      </c>
    </row>
    <row r="48" spans="1:13" x14ac:dyDescent="0.25">
      <c r="A48" s="276">
        <v>4</v>
      </c>
      <c r="B48" s="281"/>
      <c r="C48" s="281"/>
      <c r="D48" s="315"/>
      <c r="E48" s="279"/>
      <c r="F48" s="280"/>
      <c r="G48" s="278"/>
      <c r="H48" s="293"/>
      <c r="I48" s="293"/>
      <c r="J48" s="314">
        <f t="shared" si="5"/>
        <v>0</v>
      </c>
      <c r="K48" s="291">
        <f t="shared" si="6"/>
        <v>0</v>
      </c>
      <c r="L48" s="291">
        <f t="shared" si="7"/>
        <v>0</v>
      </c>
      <c r="M48" s="292">
        <f t="shared" si="8"/>
        <v>0</v>
      </c>
    </row>
    <row r="49" spans="1:13" x14ac:dyDescent="0.25">
      <c r="A49" s="276">
        <v>5</v>
      </c>
      <c r="B49" s="281"/>
      <c r="C49" s="281"/>
      <c r="D49" s="315"/>
      <c r="E49" s="279"/>
      <c r="F49" s="280"/>
      <c r="G49" s="278"/>
      <c r="H49" s="293"/>
      <c r="I49" s="293"/>
      <c r="J49" s="314">
        <f t="shared" si="5"/>
        <v>0</v>
      </c>
      <c r="K49" s="291">
        <f t="shared" si="6"/>
        <v>0</v>
      </c>
      <c r="L49" s="291">
        <f t="shared" si="7"/>
        <v>0</v>
      </c>
      <c r="M49" s="292">
        <f t="shared" si="8"/>
        <v>0</v>
      </c>
    </row>
    <row r="50" spans="1:13" x14ac:dyDescent="0.25">
      <c r="A50" s="276">
        <v>6</v>
      </c>
      <c r="B50" s="281"/>
      <c r="C50" s="281"/>
      <c r="D50" s="315"/>
      <c r="E50" s="279"/>
      <c r="F50" s="280"/>
      <c r="G50" s="278"/>
      <c r="H50" s="293"/>
      <c r="I50" s="293"/>
      <c r="J50" s="314">
        <f t="shared" si="5"/>
        <v>0</v>
      </c>
      <c r="K50" s="291">
        <f t="shared" si="6"/>
        <v>0</v>
      </c>
      <c r="L50" s="291">
        <f t="shared" si="7"/>
        <v>0</v>
      </c>
      <c r="M50" s="292">
        <f t="shared" si="8"/>
        <v>0</v>
      </c>
    </row>
    <row r="51" spans="1:13" x14ac:dyDescent="0.25">
      <c r="A51" s="276">
        <v>7</v>
      </c>
      <c r="B51" s="281"/>
      <c r="C51" s="281"/>
      <c r="D51" s="315"/>
      <c r="E51" s="279"/>
      <c r="F51" s="280"/>
      <c r="G51" s="278"/>
      <c r="H51" s="293"/>
      <c r="I51" s="293"/>
      <c r="J51" s="314">
        <f t="shared" si="5"/>
        <v>0</v>
      </c>
      <c r="K51" s="291">
        <f t="shared" si="6"/>
        <v>0</v>
      </c>
      <c r="L51" s="291">
        <f t="shared" si="7"/>
        <v>0</v>
      </c>
      <c r="M51" s="292">
        <f t="shared" si="8"/>
        <v>0</v>
      </c>
    </row>
    <row r="52" spans="1:13" x14ac:dyDescent="0.25">
      <c r="A52" s="276">
        <v>8</v>
      </c>
      <c r="B52" s="281"/>
      <c r="C52" s="281"/>
      <c r="D52" s="315"/>
      <c r="E52" s="279"/>
      <c r="F52" s="280"/>
      <c r="G52" s="278"/>
      <c r="H52" s="293"/>
      <c r="I52" s="293"/>
      <c r="J52" s="314">
        <f t="shared" si="5"/>
        <v>0</v>
      </c>
      <c r="K52" s="291">
        <f t="shared" si="6"/>
        <v>0</v>
      </c>
      <c r="L52" s="291">
        <f t="shared" si="7"/>
        <v>0</v>
      </c>
      <c r="M52" s="292">
        <f t="shared" si="8"/>
        <v>0</v>
      </c>
    </row>
    <row r="53" spans="1:13" x14ac:dyDescent="0.25">
      <c r="A53" s="276">
        <v>9</v>
      </c>
      <c r="B53" s="281"/>
      <c r="C53" s="281"/>
      <c r="D53" s="315"/>
      <c r="E53" s="279"/>
      <c r="F53" s="280"/>
      <c r="G53" s="278"/>
      <c r="H53" s="293"/>
      <c r="I53" s="293"/>
      <c r="J53" s="314">
        <f t="shared" si="5"/>
        <v>0</v>
      </c>
      <c r="K53" s="291">
        <f t="shared" si="6"/>
        <v>0</v>
      </c>
      <c r="L53" s="291">
        <f t="shared" si="7"/>
        <v>0</v>
      </c>
      <c r="M53" s="292">
        <f t="shared" si="8"/>
        <v>0</v>
      </c>
    </row>
    <row r="54" spans="1:13" x14ac:dyDescent="0.25">
      <c r="A54" s="276">
        <v>10</v>
      </c>
      <c r="B54" s="281"/>
      <c r="C54" s="281"/>
      <c r="D54" s="315"/>
      <c r="E54" s="279"/>
      <c r="F54" s="280"/>
      <c r="G54" s="278"/>
      <c r="H54" s="293"/>
      <c r="I54" s="293"/>
      <c r="J54" s="314">
        <f t="shared" si="5"/>
        <v>0</v>
      </c>
      <c r="K54" s="291">
        <f t="shared" si="6"/>
        <v>0</v>
      </c>
      <c r="L54" s="291">
        <f t="shared" si="7"/>
        <v>0</v>
      </c>
      <c r="M54" s="292">
        <f t="shared" si="8"/>
        <v>0</v>
      </c>
    </row>
    <row r="55" spans="1:13" x14ac:dyDescent="0.25">
      <c r="A55" s="276">
        <v>11</v>
      </c>
      <c r="B55" s="281"/>
      <c r="C55" s="281"/>
      <c r="D55" s="315"/>
      <c r="E55" s="279"/>
      <c r="F55" s="280"/>
      <c r="G55" s="278"/>
      <c r="H55" s="293"/>
      <c r="I55" s="293"/>
      <c r="J55" s="314">
        <f t="shared" si="5"/>
        <v>0</v>
      </c>
      <c r="K55" s="291">
        <f t="shared" si="6"/>
        <v>0</v>
      </c>
      <c r="L55" s="291">
        <f t="shared" si="7"/>
        <v>0</v>
      </c>
      <c r="M55" s="292">
        <f t="shared" si="8"/>
        <v>0</v>
      </c>
    </row>
    <row r="56" spans="1:13" x14ac:dyDescent="0.25">
      <c r="A56" s="276">
        <v>12</v>
      </c>
      <c r="B56" s="281"/>
      <c r="C56" s="281"/>
      <c r="D56" s="315"/>
      <c r="E56" s="279"/>
      <c r="F56" s="280"/>
      <c r="G56" s="278"/>
      <c r="H56" s="293"/>
      <c r="I56" s="293"/>
      <c r="J56" s="314">
        <f t="shared" si="5"/>
        <v>0</v>
      </c>
      <c r="K56" s="291">
        <f t="shared" si="6"/>
        <v>0</v>
      </c>
      <c r="L56" s="291">
        <f t="shared" si="7"/>
        <v>0</v>
      </c>
      <c r="M56" s="292">
        <f t="shared" si="8"/>
        <v>0</v>
      </c>
    </row>
    <row r="57" spans="1:13" x14ac:dyDescent="0.25">
      <c r="A57" s="276">
        <v>13</v>
      </c>
      <c r="B57" s="281"/>
      <c r="C57" s="281"/>
      <c r="D57" s="315"/>
      <c r="E57" s="279"/>
      <c r="F57" s="280"/>
      <c r="G57" s="278"/>
      <c r="H57" s="293"/>
      <c r="I57" s="293"/>
      <c r="J57" s="314">
        <f t="shared" si="5"/>
        <v>0</v>
      </c>
      <c r="K57" s="291">
        <f t="shared" si="6"/>
        <v>0</v>
      </c>
      <c r="L57" s="291">
        <f t="shared" si="7"/>
        <v>0</v>
      </c>
      <c r="M57" s="292">
        <f t="shared" si="8"/>
        <v>0</v>
      </c>
    </row>
    <row r="58" spans="1:13" x14ac:dyDescent="0.25">
      <c r="A58" s="276">
        <v>14</v>
      </c>
      <c r="B58" s="281"/>
      <c r="C58" s="281"/>
      <c r="D58" s="315"/>
      <c r="E58" s="279"/>
      <c r="F58" s="280"/>
      <c r="G58" s="278"/>
      <c r="H58" s="293"/>
      <c r="I58" s="293"/>
      <c r="J58" s="314">
        <f t="shared" si="5"/>
        <v>0</v>
      </c>
      <c r="K58" s="291">
        <f t="shared" si="6"/>
        <v>0</v>
      </c>
      <c r="L58" s="291">
        <f t="shared" si="7"/>
        <v>0</v>
      </c>
      <c r="M58" s="292">
        <f t="shared" si="8"/>
        <v>0</v>
      </c>
    </row>
    <row r="59" spans="1:13" x14ac:dyDescent="0.25">
      <c r="A59" s="276">
        <v>15</v>
      </c>
      <c r="B59" s="281"/>
      <c r="C59" s="281"/>
      <c r="D59" s="315"/>
      <c r="E59" s="279"/>
      <c r="F59" s="280"/>
      <c r="G59" s="278"/>
      <c r="H59" s="293"/>
      <c r="I59" s="293"/>
      <c r="J59" s="314">
        <f t="shared" si="5"/>
        <v>0</v>
      </c>
      <c r="K59" s="291">
        <f t="shared" si="6"/>
        <v>0</v>
      </c>
      <c r="L59" s="291">
        <f t="shared" si="7"/>
        <v>0</v>
      </c>
      <c r="M59" s="292">
        <f t="shared" si="8"/>
        <v>0</v>
      </c>
    </row>
    <row r="60" spans="1:13" x14ac:dyDescent="0.25">
      <c r="A60" s="276">
        <v>16</v>
      </c>
      <c r="B60" s="281"/>
      <c r="C60" s="281"/>
      <c r="D60" s="315"/>
      <c r="E60" s="279"/>
      <c r="F60" s="280"/>
      <c r="G60" s="278"/>
      <c r="H60" s="293"/>
      <c r="I60" s="293"/>
      <c r="J60" s="314">
        <f t="shared" si="5"/>
        <v>0</v>
      </c>
      <c r="K60" s="291">
        <f t="shared" si="6"/>
        <v>0</v>
      </c>
      <c r="L60" s="291">
        <f t="shared" si="7"/>
        <v>0</v>
      </c>
      <c r="M60" s="292">
        <f t="shared" si="8"/>
        <v>0</v>
      </c>
    </row>
    <row r="61" spans="1:13" x14ac:dyDescent="0.25">
      <c r="A61" s="276">
        <v>17</v>
      </c>
      <c r="B61" s="281"/>
      <c r="C61" s="281"/>
      <c r="D61" s="315"/>
      <c r="E61" s="279"/>
      <c r="F61" s="280"/>
      <c r="G61" s="278"/>
      <c r="H61" s="293"/>
      <c r="I61" s="293"/>
      <c r="J61" s="314">
        <f t="shared" si="5"/>
        <v>0</v>
      </c>
      <c r="K61" s="291">
        <f t="shared" si="6"/>
        <v>0</v>
      </c>
      <c r="L61" s="291">
        <f t="shared" si="7"/>
        <v>0</v>
      </c>
      <c r="M61" s="292">
        <f t="shared" si="8"/>
        <v>0</v>
      </c>
    </row>
    <row r="62" spans="1:13" x14ac:dyDescent="0.25">
      <c r="A62" s="276">
        <v>18</v>
      </c>
      <c r="B62" s="281"/>
      <c r="C62" s="281"/>
      <c r="D62" s="315"/>
      <c r="E62" s="279"/>
      <c r="F62" s="280"/>
      <c r="G62" s="278"/>
      <c r="H62" s="293"/>
      <c r="I62" s="293"/>
      <c r="J62" s="314">
        <f t="shared" si="5"/>
        <v>0</v>
      </c>
      <c r="K62" s="291">
        <f t="shared" si="6"/>
        <v>0</v>
      </c>
      <c r="L62" s="291">
        <f t="shared" si="7"/>
        <v>0</v>
      </c>
      <c r="M62" s="292">
        <f t="shared" si="8"/>
        <v>0</v>
      </c>
    </row>
    <row r="63" spans="1:13" x14ac:dyDescent="0.25">
      <c r="A63" s="276">
        <v>19</v>
      </c>
      <c r="B63" s="281"/>
      <c r="C63" s="281"/>
      <c r="D63" s="315"/>
      <c r="E63" s="279"/>
      <c r="F63" s="280"/>
      <c r="G63" s="278"/>
      <c r="H63" s="293"/>
      <c r="I63" s="293"/>
      <c r="J63" s="314">
        <f t="shared" si="5"/>
        <v>0</v>
      </c>
      <c r="K63" s="291">
        <f t="shared" si="6"/>
        <v>0</v>
      </c>
      <c r="L63" s="291">
        <f t="shared" si="7"/>
        <v>0</v>
      </c>
      <c r="M63" s="292">
        <f t="shared" si="8"/>
        <v>0</v>
      </c>
    </row>
    <row r="64" spans="1:13" ht="13.5" thickBot="1" x14ac:dyDescent="0.3">
      <c r="A64" s="282">
        <v>20</v>
      </c>
      <c r="B64" s="283"/>
      <c r="C64" s="283"/>
      <c r="D64" s="316"/>
      <c r="E64" s="285"/>
      <c r="F64" s="286"/>
      <c r="G64" s="284"/>
      <c r="H64" s="294"/>
      <c r="I64" s="294"/>
      <c r="J64" s="317">
        <f t="shared" si="5"/>
        <v>0</v>
      </c>
      <c r="K64" s="295">
        <f t="shared" si="6"/>
        <v>0</v>
      </c>
      <c r="L64" s="295">
        <f t="shared" si="7"/>
        <v>0</v>
      </c>
      <c r="M64" s="296">
        <f t="shared" si="8"/>
        <v>0</v>
      </c>
    </row>
    <row r="67" spans="1:13" ht="15.75" x14ac:dyDescent="0.25">
      <c r="A67" s="257" t="s">
        <v>138</v>
      </c>
    </row>
    <row r="68" spans="1:13" ht="5.0999999999999996" customHeight="1" thickBot="1" x14ac:dyDescent="0.3"/>
    <row r="69" spans="1:13" s="256" customFormat="1" ht="17.100000000000001" customHeight="1" x14ac:dyDescent="0.25">
      <c r="A69" s="481" t="s">
        <v>138</v>
      </c>
      <c r="B69" s="482"/>
      <c r="C69" s="258" t="str">
        <f>+IF(ISBLANK('1b Formulář_kategorie podniku'!G11),"",YEAR('1b Formulář_kategorie podniku'!G11)-2)</f>
        <v/>
      </c>
      <c r="D69" s="255"/>
      <c r="E69" s="255"/>
      <c r="F69" s="259"/>
      <c r="G69" s="255"/>
      <c r="H69" s="255"/>
      <c r="I69" s="255"/>
      <c r="J69" s="255"/>
      <c r="K69" s="255"/>
      <c r="L69" s="255"/>
    </row>
    <row r="70" spans="1:13" s="256" customFormat="1" ht="17.100000000000001" customHeight="1" thickBot="1" x14ac:dyDescent="0.3">
      <c r="A70" s="684" t="s">
        <v>139</v>
      </c>
      <c r="B70" s="685"/>
      <c r="C70" s="686"/>
      <c r="D70" s="255"/>
      <c r="E70" s="255"/>
      <c r="F70" s="259"/>
      <c r="G70" s="255"/>
      <c r="H70" s="255"/>
      <c r="I70" s="255"/>
      <c r="J70" s="255"/>
      <c r="K70" s="255"/>
      <c r="L70" s="255"/>
    </row>
    <row r="71" spans="1:13" ht="5.0999999999999996" customHeight="1" thickBot="1" x14ac:dyDescent="0.3">
      <c r="A71" s="687"/>
      <c r="B71" s="688"/>
      <c r="C71" s="689"/>
      <c r="D71" s="690"/>
      <c r="E71" s="691"/>
      <c r="F71" s="691"/>
      <c r="G71" s="692"/>
      <c r="H71" s="692"/>
      <c r="I71" s="691"/>
      <c r="J71" s="691"/>
      <c r="K71" s="692"/>
      <c r="L71" s="692"/>
      <c r="M71" s="693"/>
    </row>
    <row r="72" spans="1:13" s="264" customFormat="1" ht="39" thickBot="1" x14ac:dyDescent="0.3">
      <c r="A72" s="261" t="s">
        <v>123</v>
      </c>
      <c r="B72" s="262" t="s">
        <v>124</v>
      </c>
      <c r="C72" s="262" t="s">
        <v>79</v>
      </c>
      <c r="D72" s="262" t="s">
        <v>125</v>
      </c>
      <c r="E72" s="262" t="s">
        <v>126</v>
      </c>
      <c r="F72" s="262" t="s">
        <v>107</v>
      </c>
      <c r="G72" s="262" t="s">
        <v>127</v>
      </c>
      <c r="H72" s="262" t="s">
        <v>128</v>
      </c>
      <c r="I72" s="262" t="s">
        <v>129</v>
      </c>
      <c r="J72" s="262" t="s">
        <v>130</v>
      </c>
      <c r="K72" s="262" t="s">
        <v>131</v>
      </c>
      <c r="L72" s="262" t="s">
        <v>132</v>
      </c>
      <c r="M72" s="263" t="s">
        <v>133</v>
      </c>
    </row>
    <row r="73" spans="1:13" s="167" customFormat="1" ht="20.100000000000001" customHeight="1" thickBot="1" x14ac:dyDescent="0.3">
      <c r="A73" s="265"/>
      <c r="B73" s="266" t="s">
        <v>134</v>
      </c>
      <c r="C73" s="266"/>
      <c r="D73" s="267"/>
      <c r="E73" s="268"/>
      <c r="F73" s="269"/>
      <c r="G73" s="267"/>
      <c r="H73" s="297"/>
      <c r="I73" s="297"/>
      <c r="J73" s="298"/>
      <c r="K73" s="298">
        <f>SUM(K74:K93)</f>
        <v>0</v>
      </c>
      <c r="L73" s="298">
        <f t="shared" ref="L73:M73" si="9">SUM(L74:L93)</f>
        <v>0</v>
      </c>
      <c r="M73" s="313">
        <f t="shared" si="9"/>
        <v>0</v>
      </c>
    </row>
    <row r="74" spans="1:13" x14ac:dyDescent="0.25">
      <c r="A74" s="270">
        <v>1</v>
      </c>
      <c r="B74" s="312"/>
      <c r="C74" s="289"/>
      <c r="D74" s="315"/>
      <c r="E74" s="274"/>
      <c r="F74" s="275"/>
      <c r="G74" s="273"/>
      <c r="H74" s="290"/>
      <c r="I74" s="290"/>
      <c r="J74" s="314">
        <f>IF(OR(E74="A",E74="B",E74="C",E74="G",E74="I"),1,IF(OR(E74="D",E74="E",E74="F",E74="H"),D74,0))</f>
        <v>0</v>
      </c>
      <c r="K74" s="291">
        <f>J74*F74</f>
        <v>0</v>
      </c>
      <c r="L74" s="291">
        <f>IF(AND(H74&gt;0,$G74="CZK"),$J74*H74,IF(AND(H74&gt;0,$G74="EUR",$C$70&gt;0),$J74*H74*$C$70,0))</f>
        <v>0</v>
      </c>
      <c r="M74" s="292">
        <f>IF(AND(I74&gt;0,$G74="CZK"),$J74*I74,IF(AND(I74&gt;0,$G74="EUR",$C$70&gt;0),$J74*I74*$C$70,0))</f>
        <v>0</v>
      </c>
    </row>
    <row r="75" spans="1:13" x14ac:dyDescent="0.25">
      <c r="A75" s="276">
        <v>2</v>
      </c>
      <c r="B75" s="281"/>
      <c r="C75" s="289"/>
      <c r="D75" s="315"/>
      <c r="E75" s="274"/>
      <c r="F75" s="275"/>
      <c r="G75" s="273"/>
      <c r="H75" s="290"/>
      <c r="I75" s="290"/>
      <c r="J75" s="314">
        <f t="shared" ref="J75:J93" si="10">IF(OR(E75="A",E75="B",E75="C",E75="G",E75="I"),1,IF(OR(E75="D",E75="E",E75="F",E75="H"),D75,0))</f>
        <v>0</v>
      </c>
      <c r="K75" s="291">
        <f t="shared" ref="K75:K93" si="11">J75*F75</f>
        <v>0</v>
      </c>
      <c r="L75" s="291">
        <f t="shared" ref="L75:L93" si="12">IF(AND(H75&gt;0,$G75="CZK"),$J75*H75,IF(AND(H75&gt;0,$G75="EUR",$C$70&gt;0),$J75*H75*$C$70,0))</f>
        <v>0</v>
      </c>
      <c r="M75" s="292">
        <f t="shared" ref="M75:M93" si="13">IF(AND(I75&gt;0,$G75="CZK"),$J75*I75,IF(AND(I75&gt;0,$G75="EUR",$C$70&gt;0),$J75*I75*$C$70,0))</f>
        <v>0</v>
      </c>
    </row>
    <row r="76" spans="1:13" x14ac:dyDescent="0.25">
      <c r="A76" s="276">
        <v>3</v>
      </c>
      <c r="B76" s="281"/>
      <c r="C76" s="281"/>
      <c r="D76" s="315"/>
      <c r="E76" s="279"/>
      <c r="F76" s="280"/>
      <c r="G76" s="278"/>
      <c r="H76" s="293"/>
      <c r="I76" s="293"/>
      <c r="J76" s="314">
        <f t="shared" si="10"/>
        <v>0</v>
      </c>
      <c r="K76" s="291">
        <f t="shared" si="11"/>
        <v>0</v>
      </c>
      <c r="L76" s="291">
        <f t="shared" si="12"/>
        <v>0</v>
      </c>
      <c r="M76" s="292">
        <f t="shared" si="13"/>
        <v>0</v>
      </c>
    </row>
    <row r="77" spans="1:13" x14ac:dyDescent="0.25">
      <c r="A77" s="276">
        <v>4</v>
      </c>
      <c r="B77" s="281"/>
      <c r="C77" s="281"/>
      <c r="D77" s="315"/>
      <c r="E77" s="279"/>
      <c r="F77" s="280"/>
      <c r="G77" s="278"/>
      <c r="H77" s="293"/>
      <c r="I77" s="293"/>
      <c r="J77" s="314">
        <f t="shared" si="10"/>
        <v>0</v>
      </c>
      <c r="K77" s="291">
        <f t="shared" si="11"/>
        <v>0</v>
      </c>
      <c r="L77" s="291">
        <f t="shared" si="12"/>
        <v>0</v>
      </c>
      <c r="M77" s="292">
        <f t="shared" si="13"/>
        <v>0</v>
      </c>
    </row>
    <row r="78" spans="1:13" x14ac:dyDescent="0.25">
      <c r="A78" s="276">
        <v>5</v>
      </c>
      <c r="B78" s="311"/>
      <c r="C78" s="272"/>
      <c r="D78" s="315"/>
      <c r="E78" s="274"/>
      <c r="F78" s="275"/>
      <c r="G78" s="273"/>
      <c r="H78" s="290"/>
      <c r="I78" s="290"/>
      <c r="J78" s="314">
        <f t="shared" si="10"/>
        <v>0</v>
      </c>
      <c r="K78" s="291">
        <f t="shared" si="11"/>
        <v>0</v>
      </c>
      <c r="L78" s="291">
        <f t="shared" si="12"/>
        <v>0</v>
      </c>
      <c r="M78" s="292">
        <f t="shared" si="13"/>
        <v>0</v>
      </c>
    </row>
    <row r="79" spans="1:13" x14ac:dyDescent="0.25">
      <c r="A79" s="276">
        <v>6</v>
      </c>
      <c r="B79" s="312"/>
      <c r="C79" s="289"/>
      <c r="D79" s="315"/>
      <c r="E79" s="274"/>
      <c r="F79" s="275"/>
      <c r="G79" s="273"/>
      <c r="H79" s="290"/>
      <c r="I79" s="290"/>
      <c r="J79" s="314">
        <f t="shared" si="10"/>
        <v>0</v>
      </c>
      <c r="K79" s="291">
        <f t="shared" si="11"/>
        <v>0</v>
      </c>
      <c r="L79" s="291">
        <f t="shared" si="12"/>
        <v>0</v>
      </c>
      <c r="M79" s="292">
        <f t="shared" si="13"/>
        <v>0</v>
      </c>
    </row>
    <row r="80" spans="1:13" x14ac:dyDescent="0.25">
      <c r="A80" s="276">
        <v>7</v>
      </c>
      <c r="B80" s="281"/>
      <c r="C80" s="281"/>
      <c r="D80" s="315"/>
      <c r="E80" s="279"/>
      <c r="F80" s="280"/>
      <c r="G80" s="278"/>
      <c r="H80" s="293"/>
      <c r="I80" s="293"/>
      <c r="J80" s="314">
        <f t="shared" si="10"/>
        <v>0</v>
      </c>
      <c r="K80" s="291">
        <f t="shared" si="11"/>
        <v>0</v>
      </c>
      <c r="L80" s="291">
        <f t="shared" si="12"/>
        <v>0</v>
      </c>
      <c r="M80" s="292">
        <f t="shared" si="13"/>
        <v>0</v>
      </c>
    </row>
    <row r="81" spans="1:13" x14ac:dyDescent="0.25">
      <c r="A81" s="276">
        <v>8</v>
      </c>
      <c r="B81" s="281"/>
      <c r="C81" s="281"/>
      <c r="D81" s="315"/>
      <c r="E81" s="279"/>
      <c r="F81" s="280"/>
      <c r="G81" s="278"/>
      <c r="H81" s="293"/>
      <c r="I81" s="293"/>
      <c r="J81" s="314">
        <f t="shared" si="10"/>
        <v>0</v>
      </c>
      <c r="K81" s="291">
        <f t="shared" si="11"/>
        <v>0</v>
      </c>
      <c r="L81" s="291">
        <f t="shared" si="12"/>
        <v>0</v>
      </c>
      <c r="M81" s="292">
        <f t="shared" si="13"/>
        <v>0</v>
      </c>
    </row>
    <row r="82" spans="1:13" x14ac:dyDescent="0.25">
      <c r="A82" s="276">
        <v>9</v>
      </c>
      <c r="B82" s="281"/>
      <c r="C82" s="281"/>
      <c r="D82" s="315"/>
      <c r="E82" s="279"/>
      <c r="F82" s="280"/>
      <c r="G82" s="278"/>
      <c r="H82" s="293"/>
      <c r="I82" s="293"/>
      <c r="J82" s="314">
        <f t="shared" si="10"/>
        <v>0</v>
      </c>
      <c r="K82" s="291">
        <f t="shared" si="11"/>
        <v>0</v>
      </c>
      <c r="L82" s="291">
        <f t="shared" si="12"/>
        <v>0</v>
      </c>
      <c r="M82" s="292">
        <f t="shared" si="13"/>
        <v>0</v>
      </c>
    </row>
    <row r="83" spans="1:13" x14ac:dyDescent="0.25">
      <c r="A83" s="276">
        <v>10</v>
      </c>
      <c r="B83" s="281"/>
      <c r="C83" s="281"/>
      <c r="D83" s="315"/>
      <c r="E83" s="279"/>
      <c r="F83" s="280"/>
      <c r="G83" s="278"/>
      <c r="H83" s="293"/>
      <c r="I83" s="293"/>
      <c r="J83" s="314">
        <f t="shared" si="10"/>
        <v>0</v>
      </c>
      <c r="K83" s="291">
        <f t="shared" si="11"/>
        <v>0</v>
      </c>
      <c r="L83" s="291">
        <f t="shared" si="12"/>
        <v>0</v>
      </c>
      <c r="M83" s="292">
        <f t="shared" si="13"/>
        <v>0</v>
      </c>
    </row>
    <row r="84" spans="1:13" x14ac:dyDescent="0.25">
      <c r="A84" s="276">
        <v>11</v>
      </c>
      <c r="B84" s="281"/>
      <c r="C84" s="281"/>
      <c r="D84" s="315"/>
      <c r="E84" s="279"/>
      <c r="F84" s="280"/>
      <c r="G84" s="278"/>
      <c r="H84" s="293"/>
      <c r="I84" s="293"/>
      <c r="J84" s="314">
        <f t="shared" si="10"/>
        <v>0</v>
      </c>
      <c r="K84" s="291">
        <f t="shared" si="11"/>
        <v>0</v>
      </c>
      <c r="L84" s="291">
        <f t="shared" si="12"/>
        <v>0</v>
      </c>
      <c r="M84" s="292">
        <f t="shared" si="13"/>
        <v>0</v>
      </c>
    </row>
    <row r="85" spans="1:13" x14ac:dyDescent="0.25">
      <c r="A85" s="276">
        <v>12</v>
      </c>
      <c r="B85" s="281"/>
      <c r="C85" s="281"/>
      <c r="D85" s="315"/>
      <c r="E85" s="279"/>
      <c r="F85" s="280"/>
      <c r="G85" s="278"/>
      <c r="H85" s="293"/>
      <c r="I85" s="293"/>
      <c r="J85" s="314">
        <f t="shared" si="10"/>
        <v>0</v>
      </c>
      <c r="K85" s="291">
        <f t="shared" si="11"/>
        <v>0</v>
      </c>
      <c r="L85" s="291">
        <f t="shared" si="12"/>
        <v>0</v>
      </c>
      <c r="M85" s="292">
        <f t="shared" si="13"/>
        <v>0</v>
      </c>
    </row>
    <row r="86" spans="1:13" x14ac:dyDescent="0.25">
      <c r="A86" s="276">
        <v>13</v>
      </c>
      <c r="B86" s="281"/>
      <c r="C86" s="281"/>
      <c r="D86" s="315"/>
      <c r="E86" s="279"/>
      <c r="F86" s="280"/>
      <c r="G86" s="278"/>
      <c r="H86" s="293"/>
      <c r="I86" s="293"/>
      <c r="J86" s="314">
        <f t="shared" si="10"/>
        <v>0</v>
      </c>
      <c r="K86" s="291">
        <f t="shared" si="11"/>
        <v>0</v>
      </c>
      <c r="L86" s="291">
        <f t="shared" si="12"/>
        <v>0</v>
      </c>
      <c r="M86" s="292">
        <f t="shared" si="13"/>
        <v>0</v>
      </c>
    </row>
    <row r="87" spans="1:13" x14ac:dyDescent="0.25">
      <c r="A87" s="276">
        <v>14</v>
      </c>
      <c r="B87" s="281"/>
      <c r="C87" s="281"/>
      <c r="D87" s="315"/>
      <c r="E87" s="279"/>
      <c r="F87" s="280"/>
      <c r="G87" s="278"/>
      <c r="H87" s="293"/>
      <c r="I87" s="293"/>
      <c r="J87" s="314">
        <f t="shared" si="10"/>
        <v>0</v>
      </c>
      <c r="K87" s="291">
        <f t="shared" si="11"/>
        <v>0</v>
      </c>
      <c r="L87" s="291">
        <f t="shared" si="12"/>
        <v>0</v>
      </c>
      <c r="M87" s="292">
        <f t="shared" si="13"/>
        <v>0</v>
      </c>
    </row>
    <row r="88" spans="1:13" x14ac:dyDescent="0.25">
      <c r="A88" s="276">
        <v>15</v>
      </c>
      <c r="B88" s="281"/>
      <c r="C88" s="281"/>
      <c r="D88" s="315"/>
      <c r="E88" s="279"/>
      <c r="F88" s="280"/>
      <c r="G88" s="278"/>
      <c r="H88" s="293"/>
      <c r="I88" s="293"/>
      <c r="J88" s="314">
        <f t="shared" si="10"/>
        <v>0</v>
      </c>
      <c r="K88" s="291">
        <f t="shared" si="11"/>
        <v>0</v>
      </c>
      <c r="L88" s="291">
        <f t="shared" si="12"/>
        <v>0</v>
      </c>
      <c r="M88" s="292">
        <f t="shared" si="13"/>
        <v>0</v>
      </c>
    </row>
    <row r="89" spans="1:13" x14ac:dyDescent="0.25">
      <c r="A89" s="276">
        <v>16</v>
      </c>
      <c r="B89" s="281"/>
      <c r="C89" s="281"/>
      <c r="D89" s="315"/>
      <c r="E89" s="279"/>
      <c r="F89" s="280"/>
      <c r="G89" s="278"/>
      <c r="H89" s="293"/>
      <c r="I89" s="293"/>
      <c r="J89" s="314">
        <f t="shared" si="10"/>
        <v>0</v>
      </c>
      <c r="K89" s="291">
        <f t="shared" si="11"/>
        <v>0</v>
      </c>
      <c r="L89" s="291">
        <f t="shared" si="12"/>
        <v>0</v>
      </c>
      <c r="M89" s="292">
        <f t="shared" si="13"/>
        <v>0</v>
      </c>
    </row>
    <row r="90" spans="1:13" x14ac:dyDescent="0.25">
      <c r="A90" s="276">
        <v>17</v>
      </c>
      <c r="B90" s="281"/>
      <c r="C90" s="281"/>
      <c r="D90" s="315"/>
      <c r="E90" s="279"/>
      <c r="F90" s="280"/>
      <c r="G90" s="278"/>
      <c r="H90" s="293"/>
      <c r="I90" s="293"/>
      <c r="J90" s="314">
        <f t="shared" si="10"/>
        <v>0</v>
      </c>
      <c r="K90" s="291">
        <f t="shared" si="11"/>
        <v>0</v>
      </c>
      <c r="L90" s="291">
        <f t="shared" si="12"/>
        <v>0</v>
      </c>
      <c r="M90" s="292">
        <f t="shared" si="13"/>
        <v>0</v>
      </c>
    </row>
    <row r="91" spans="1:13" x14ac:dyDescent="0.25">
      <c r="A91" s="276">
        <v>18</v>
      </c>
      <c r="B91" s="281"/>
      <c r="C91" s="281"/>
      <c r="D91" s="315"/>
      <c r="E91" s="279"/>
      <c r="F91" s="280"/>
      <c r="G91" s="278"/>
      <c r="H91" s="293"/>
      <c r="I91" s="293"/>
      <c r="J91" s="314">
        <f t="shared" si="10"/>
        <v>0</v>
      </c>
      <c r="K91" s="291">
        <f t="shared" si="11"/>
        <v>0</v>
      </c>
      <c r="L91" s="291">
        <f t="shared" si="12"/>
        <v>0</v>
      </c>
      <c r="M91" s="292">
        <f t="shared" si="13"/>
        <v>0</v>
      </c>
    </row>
    <row r="92" spans="1:13" x14ac:dyDescent="0.25">
      <c r="A92" s="276">
        <v>19</v>
      </c>
      <c r="B92" s="281"/>
      <c r="C92" s="281"/>
      <c r="D92" s="315"/>
      <c r="E92" s="279"/>
      <c r="F92" s="280"/>
      <c r="G92" s="278"/>
      <c r="H92" s="293"/>
      <c r="I92" s="293"/>
      <c r="J92" s="314">
        <f t="shared" si="10"/>
        <v>0</v>
      </c>
      <c r="K92" s="291">
        <f t="shared" si="11"/>
        <v>0</v>
      </c>
      <c r="L92" s="291">
        <f t="shared" si="12"/>
        <v>0</v>
      </c>
      <c r="M92" s="292">
        <f t="shared" si="13"/>
        <v>0</v>
      </c>
    </row>
    <row r="93" spans="1:13" ht="13.5" thickBot="1" x14ac:dyDescent="0.3">
      <c r="A93" s="282">
        <v>20</v>
      </c>
      <c r="B93" s="283"/>
      <c r="C93" s="283"/>
      <c r="D93" s="316"/>
      <c r="E93" s="285"/>
      <c r="F93" s="286"/>
      <c r="G93" s="284"/>
      <c r="H93" s="294"/>
      <c r="I93" s="294"/>
      <c r="J93" s="317">
        <f t="shared" si="10"/>
        <v>0</v>
      </c>
      <c r="K93" s="295">
        <f t="shared" si="11"/>
        <v>0</v>
      </c>
      <c r="L93" s="295">
        <f t="shared" si="12"/>
        <v>0</v>
      </c>
      <c r="M93" s="296">
        <f t="shared" si="13"/>
        <v>0</v>
      </c>
    </row>
  </sheetData>
  <sheetProtection algorithmName="SHA-512" hashValue="WBRz98E2tlXe54fYsPSuDbEfpHuCdsQ94+21k/qm8BJY8dIT38fyVTxE5940L4zfja4ggwpUYvsKFUK2US7xJw==" saltValue="q5a4bQ1QNn3EcbRyqAAhFw==" spinCount="100000" sheet="1" insertRows="0"/>
  <mergeCells count="12">
    <mergeCell ref="A1:L1"/>
    <mergeCell ref="A69:B69"/>
    <mergeCell ref="A70:B70"/>
    <mergeCell ref="A6:L6"/>
    <mergeCell ref="A7:L7"/>
    <mergeCell ref="A12:B12"/>
    <mergeCell ref="A41:B41"/>
    <mergeCell ref="A11:B11"/>
    <mergeCell ref="A40:B40"/>
    <mergeCell ref="A4:L4"/>
    <mergeCell ref="A3:D3"/>
    <mergeCell ref="A5:L5"/>
  </mergeCells>
  <dataValidations count="2">
    <dataValidation type="list" allowBlank="1" showInputMessage="1" showErrorMessage="1" sqref="G45:G64 G16:G35 G74:G93" xr:uid="{00000000-0002-0000-0200-000001000000}">
      <formula1>"CZK,EUR"</formula1>
    </dataValidation>
    <dataValidation type="list" allowBlank="1" showErrorMessage="1" sqref="E45:E64 E16:E35 E74:E93" xr:uid="{00000000-0002-0000-0200-000000000000}">
      <formula1>"A,B,C,D,E,F,G,H,I"</formula1>
    </dataValidation>
  </dataValidations>
  <pageMargins left="0.39370078740157483" right="0.39370078740157483" top="0.39370078740157483" bottom="0.39370078740157483" header="0.31496062992125984" footer="0.31496062992125984"/>
  <pageSetup paperSize="8" scale="61" orientation="landscape" r:id="rId1"/>
  <headerFooter>
    <oddFooter>&amp;C&amp;A - Stránka &amp;P z &amp;N</oddFooter>
  </headerFooter>
  <rowBreaks count="2" manualBreakCount="2">
    <brk id="36" max="11" man="1"/>
    <brk id="65" max="11" man="1"/>
  </rowBreaks>
  <extLst>
    <ext xmlns:x14="http://schemas.microsoft.com/office/spreadsheetml/2009/9/main" uri="{78C0D931-6437-407d-A8EE-F0AAD7539E65}">
      <x14:conditionalFormattings>
        <x14:conditionalFormatting xmlns:xm="http://schemas.microsoft.com/office/excel/2006/main">
          <x14:cfRule type="expression" priority="19" id="{5033F5AB-CBB6-452B-B50C-5D61641CA9DD}">
            <xm:f>'1b Formulář_kategorie podniku'!$P$45=TRUE</xm:f>
            <x14:dxf>
              <font>
                <b/>
                <i val="0"/>
                <u val="double"/>
                <color theme="2"/>
              </font>
              <fill>
                <patternFill patternType="solid">
                  <bgColor theme="0"/>
                </patternFill>
              </fill>
            </x14:dxf>
          </x14:cfRule>
          <xm:sqref>A4</xm:sqref>
        </x14:conditionalFormatting>
        <x14:conditionalFormatting xmlns:xm="http://schemas.microsoft.com/office/excel/2006/main">
          <x14:cfRule type="expression" priority="16" id="{2FC7B301-25AC-41A5-9D6D-91837A4DED0E}">
            <xm:f>'1b Formulář_kategorie podniku'!$N$42="VELKÝ PODNIK DLE PRÁVNÍ FORMY"</xm:f>
            <x14:dxf>
              <fill>
                <patternFill>
                  <bgColor theme="2"/>
                </patternFill>
              </fill>
            </x14:dxf>
          </x14:cfRule>
          <xm:sqref>A1:XFD1048576</xm:sqref>
        </x14:conditionalFormatting>
        <x14:conditionalFormatting xmlns:xm="http://schemas.microsoft.com/office/excel/2006/main">
          <x14:cfRule type="expression" priority="15" id="{9D088472-487B-4A1F-9B53-9D5F2DD65F57}">
            <xm:f>'1b Formulář_kategorie podniku'!$P$63&gt;=0.25</xm:f>
            <x14:dxf>
              <fill>
                <patternFill>
                  <bgColor theme="2"/>
                </patternFill>
              </fill>
            </x14:dxf>
          </x14:cfRule>
          <xm:sqref>B16:I16 A44:M64</xm:sqref>
        </x14:conditionalFormatting>
        <x14:conditionalFormatting xmlns:xm="http://schemas.microsoft.com/office/excel/2006/main">
          <x14:cfRule type="expression" priority="12" id="{E9EC5A52-C485-420E-A148-EBB557988E6D}">
            <xm:f>'1b Formulář_kategorie podniku'!$P$63&gt;=0.25</xm:f>
            <x14:dxf>
              <fill>
                <patternFill>
                  <bgColor theme="2"/>
                </patternFill>
              </fill>
            </x14:dxf>
          </x14:cfRule>
          <xm:sqref>B30:I31</xm:sqref>
        </x14:conditionalFormatting>
        <x14:conditionalFormatting xmlns:xm="http://schemas.microsoft.com/office/excel/2006/main">
          <x14:cfRule type="expression" priority="11" id="{AE0BC236-B01E-4E67-B058-4428CAFEA143}">
            <xm:f>'1b Formulář_kategorie podniku'!$P$63&gt;=0.25</xm:f>
            <x14:dxf>
              <fill>
                <patternFill>
                  <bgColor theme="2"/>
                </patternFill>
              </fill>
            </x14:dxf>
          </x14:cfRule>
          <xm:sqref>B74:I74</xm:sqref>
        </x14:conditionalFormatting>
        <x14:conditionalFormatting xmlns:xm="http://schemas.microsoft.com/office/excel/2006/main">
          <x14:cfRule type="expression" priority="13" id="{53DCC3B4-6927-4519-801C-19963FD55677}">
            <xm:f>'1b Formulář_kategorie podniku'!$P$63&gt;=0.25</xm:f>
            <x14:dxf>
              <fill>
                <patternFill>
                  <bgColor theme="2"/>
                </patternFill>
              </fill>
            </x14:dxf>
          </x14:cfRule>
          <xm:sqref>B78:I79</xm:sqref>
        </x14:conditionalFormatting>
        <x14:conditionalFormatting xmlns:xm="http://schemas.microsoft.com/office/excel/2006/main">
          <x14:cfRule type="expression" priority="14" id="{F3374BB7-9BFE-4FDE-81E1-DC464EC73EC3}">
            <xm:f>'1b Formulář_kategorie podniku'!$P$63&gt;=0.25</xm:f>
            <x14:dxf>
              <fill>
                <patternFill>
                  <bgColor theme="2"/>
                </patternFill>
              </fill>
            </x14:dxf>
          </x14:cfRule>
          <xm:sqref>C11</xm:sqref>
        </x14:conditionalFormatting>
        <x14:conditionalFormatting xmlns:xm="http://schemas.microsoft.com/office/excel/2006/main">
          <x14:cfRule type="expression" priority="20" id="{2D198678-A9D2-47F4-A438-364D7DD5EECD}">
            <xm:f>'1b Formulář_kategorie podniku'!$P$52&gt;=0.25</xm:f>
            <x14:dxf>
              <fill>
                <patternFill>
                  <bgColor theme="2"/>
                </patternFill>
              </fill>
            </x14:dxf>
          </x14:cfRule>
          <xm:sqref>C11:C12 A15:M35</xm:sqref>
        </x14:conditionalFormatting>
        <x14:conditionalFormatting xmlns:xm="http://schemas.microsoft.com/office/excel/2006/main">
          <x14:cfRule type="expression" priority="18" id="{54230F02-BC36-48A3-B455-5FE2A737CF34}">
            <xm:f>'1b Formulář_kategorie podniku'!$P$63&gt;=0.25</xm:f>
            <x14:dxf>
              <fill>
                <patternFill>
                  <bgColor theme="2"/>
                </patternFill>
              </fill>
            </x14:dxf>
          </x14:cfRule>
          <xm:sqref>C40:C41</xm:sqref>
        </x14:conditionalFormatting>
        <x14:conditionalFormatting xmlns:xm="http://schemas.microsoft.com/office/excel/2006/main">
          <x14:cfRule type="expression" priority="10" id="{09170776-6EFA-4634-900E-F47C701E7982}">
            <xm:f>'1b Formulář_kategorie podniku'!$P$63&gt;=0.25</xm:f>
            <x14:dxf>
              <fill>
                <patternFill>
                  <bgColor theme="2"/>
                </patternFill>
              </fill>
            </x14:dxf>
          </x14:cfRule>
          <xm:sqref>D17:D35</xm:sqref>
        </x14:conditionalFormatting>
        <x14:conditionalFormatting xmlns:xm="http://schemas.microsoft.com/office/excel/2006/main">
          <x14:cfRule type="expression" priority="9" id="{61C24C38-4E87-4027-BDEE-BF148A822072}">
            <xm:f>'1b Formulář_kategorie podniku'!$P$52&gt;=0.25</xm:f>
            <x14:dxf>
              <fill>
                <patternFill>
                  <bgColor theme="2"/>
                </patternFill>
              </fill>
            </x14:dxf>
          </x14:cfRule>
          <xm:sqref>D45:D64</xm:sqref>
        </x14:conditionalFormatting>
        <x14:conditionalFormatting xmlns:xm="http://schemas.microsoft.com/office/excel/2006/main">
          <x14:cfRule type="expression" priority="4" id="{87C8FC65-3B7C-4A76-BF0C-43A51748A8B7}">
            <xm:f>'1b Formulář_kategorie podniku'!$P$52&gt;=0.25</xm:f>
            <x14:dxf>
              <fill>
                <patternFill>
                  <bgColor theme="2"/>
                </patternFill>
              </fill>
            </x14:dxf>
          </x14:cfRule>
          <x14:cfRule type="expression" priority="5" id="{DE9C1FC8-7F54-4BA4-A0F5-1C509E1F2B6C}">
            <xm:f>'1b Formulář_kategorie podniku'!$P$63&gt;=0.25</xm:f>
            <x14:dxf>
              <fill>
                <patternFill>
                  <bgColor theme="2"/>
                </patternFill>
              </fill>
            </x14:dxf>
          </x14:cfRule>
          <xm:sqref>D74:D93</xm:sqref>
        </x14:conditionalFormatting>
        <x14:conditionalFormatting xmlns:xm="http://schemas.microsoft.com/office/excel/2006/main">
          <x14:cfRule type="expression" priority="3" id="{283BC3A9-738C-4D95-8EDD-02FCC05A6446}">
            <xm:f>'1b Formulář_kategorie podniku'!$P$52&gt;=0.25</xm:f>
            <x14:dxf>
              <fill>
                <patternFill>
                  <bgColor theme="2"/>
                </patternFill>
              </fill>
            </x14:dxf>
          </x14:cfRule>
          <xm:sqref>J45:M64</xm:sqref>
        </x14:conditionalFormatting>
        <x14:conditionalFormatting xmlns:xm="http://schemas.microsoft.com/office/excel/2006/main">
          <x14:cfRule type="expression" priority="1" id="{5EA7A324-5CA0-4965-AB6F-2B1319711C9E}">
            <xm:f>'1b Formulář_kategorie podniku'!$P$52&gt;=0.25</xm:f>
            <x14:dxf>
              <fill>
                <patternFill>
                  <bgColor theme="2"/>
                </patternFill>
              </fill>
            </x14:dxf>
          </x14:cfRule>
          <x14:cfRule type="expression" priority="2" id="{F3E6F036-2FB8-4366-AFEB-697A034B89E7}">
            <xm:f>'1b Formulář_kategorie podniku'!$P$63&gt;=0.25</xm:f>
            <x14:dxf>
              <fill>
                <patternFill>
                  <bgColor theme="2"/>
                </patternFill>
              </fill>
            </x14:dxf>
          </x14:cfRule>
          <xm:sqref>J74:M93</xm:sqref>
        </x14:conditionalFormatting>
        <x14:conditionalFormatting xmlns:xm="http://schemas.microsoft.com/office/excel/2006/main">
          <x14:cfRule type="expression" priority="17" id="{C100F92A-D80A-4615-B8A7-5595722B9CEA}">
            <xm:f>'1b Formulář_kategorie podniku'!$P$74&gt;=0.25</xm:f>
            <x14:dxf>
              <fill>
                <patternFill>
                  <bgColor theme="2"/>
                </patternFill>
              </fill>
            </x14:dxf>
          </x14:cfRule>
          <xm:sqref>P14 C69:C70 A73:M93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60E4-B97A-4F8E-BD16-3BD4AC18D314}">
  <sheetPr>
    <tabColor rgb="FF0070C0"/>
    <pageSetUpPr fitToPage="1"/>
  </sheetPr>
  <dimension ref="A1:H14"/>
  <sheetViews>
    <sheetView showGridLines="0" showZeros="0" zoomScaleNormal="100" zoomScaleSheetLayoutView="100" workbookViewId="0">
      <pane ySplit="3" topLeftCell="A4" activePane="bottomLeft" state="frozen"/>
      <selection activeCell="G47" sqref="G47"/>
      <selection pane="bottomLeft" activeCell="D5" sqref="D5"/>
    </sheetView>
  </sheetViews>
  <sheetFormatPr defaultColWidth="8" defaultRowHeight="12.75" x14ac:dyDescent="0.25"/>
  <cols>
    <col min="1" max="1" width="9.5" style="72" customWidth="1"/>
    <col min="2" max="2" width="22.5" style="77" customWidth="1"/>
    <col min="3" max="3" width="10.25" style="76" customWidth="1"/>
    <col min="4" max="4" width="71.25" style="75" customWidth="1"/>
    <col min="5" max="5" width="12.25" style="72" customWidth="1"/>
    <col min="6" max="6" width="13.75" style="72" customWidth="1"/>
    <col min="7" max="7" width="14.625" style="76" customWidth="1"/>
    <col min="8" max="8" width="44.5" style="75" customWidth="1"/>
    <col min="9" max="16384" width="8" style="74"/>
  </cols>
  <sheetData>
    <row r="1" spans="1:8" ht="40.5" customHeight="1" x14ac:dyDescent="0.25">
      <c r="A1" s="491" t="s">
        <v>140</v>
      </c>
      <c r="B1" s="491"/>
      <c r="C1" s="491"/>
      <c r="D1" s="491"/>
      <c r="E1" s="491"/>
      <c r="F1" s="491"/>
      <c r="G1" s="491"/>
      <c r="H1" s="491"/>
    </row>
    <row r="2" spans="1:8" ht="18" customHeight="1" x14ac:dyDescent="0.25">
      <c r="A2" s="495" t="s">
        <v>141</v>
      </c>
      <c r="B2" s="496"/>
      <c r="C2" s="496"/>
      <c r="D2" s="496"/>
      <c r="E2" s="496"/>
      <c r="F2" s="496"/>
      <c r="G2" s="496"/>
      <c r="H2" s="497"/>
    </row>
    <row r="3" spans="1:8" s="82" customFormat="1" ht="60" x14ac:dyDescent="0.25">
      <c r="A3" s="84" t="s">
        <v>142</v>
      </c>
      <c r="B3" s="84" t="s">
        <v>143</v>
      </c>
      <c r="C3" s="84" t="s">
        <v>130</v>
      </c>
      <c r="D3" s="84" t="s">
        <v>144</v>
      </c>
      <c r="E3" s="83" t="s">
        <v>145</v>
      </c>
      <c r="F3" s="83" t="s">
        <v>146</v>
      </c>
      <c r="G3" s="83" t="s">
        <v>147</v>
      </c>
      <c r="H3" s="83" t="s">
        <v>148</v>
      </c>
    </row>
    <row r="4" spans="1:8" s="81" customFormat="1" ht="34.15" customHeight="1" x14ac:dyDescent="0.25">
      <c r="A4" s="490" t="s">
        <v>149</v>
      </c>
      <c r="B4" s="490"/>
      <c r="C4" s="490"/>
      <c r="D4" s="490"/>
      <c r="E4" s="490"/>
      <c r="F4" s="490"/>
      <c r="G4" s="490"/>
      <c r="H4" s="490"/>
    </row>
    <row r="5" spans="1:8" s="75" customFormat="1" ht="76.5" x14ac:dyDescent="0.25">
      <c r="A5" s="143" t="s">
        <v>150</v>
      </c>
      <c r="B5" s="144" t="s">
        <v>151</v>
      </c>
      <c r="C5" s="145">
        <v>1</v>
      </c>
      <c r="D5" s="222" t="s">
        <v>152</v>
      </c>
      <c r="E5" s="79" t="s">
        <v>153</v>
      </c>
      <c r="F5" s="142" t="s">
        <v>154</v>
      </c>
      <c r="G5" s="78" t="s">
        <v>155</v>
      </c>
      <c r="H5" s="78" t="s">
        <v>92</v>
      </c>
    </row>
    <row r="6" spans="1:8" s="75" customFormat="1" ht="213.6" customHeight="1" x14ac:dyDescent="0.25">
      <c r="A6" s="492" t="s">
        <v>156</v>
      </c>
      <c r="B6" s="493" t="s">
        <v>157</v>
      </c>
      <c r="C6" s="494">
        <v>1</v>
      </c>
      <c r="D6" s="80" t="s">
        <v>158</v>
      </c>
      <c r="E6" s="79" t="s">
        <v>159</v>
      </c>
      <c r="F6" s="489" t="s">
        <v>160</v>
      </c>
      <c r="G6" s="78" t="s">
        <v>161</v>
      </c>
      <c r="H6" s="78" t="s">
        <v>92</v>
      </c>
    </row>
    <row r="7" spans="1:8" s="75" customFormat="1" ht="149.1" customHeight="1" x14ac:dyDescent="0.25">
      <c r="A7" s="492"/>
      <c r="B7" s="493"/>
      <c r="C7" s="494"/>
      <c r="D7" s="80" t="s">
        <v>162</v>
      </c>
      <c r="E7" s="79" t="s">
        <v>159</v>
      </c>
      <c r="F7" s="489"/>
      <c r="G7" s="78" t="s">
        <v>92</v>
      </c>
      <c r="H7" s="142" t="s">
        <v>163</v>
      </c>
    </row>
    <row r="8" spans="1:8" s="75" customFormat="1" ht="76.5" x14ac:dyDescent="0.25">
      <c r="A8" s="143" t="s">
        <v>164</v>
      </c>
      <c r="B8" s="144" t="s">
        <v>165</v>
      </c>
      <c r="C8" s="145">
        <v>1</v>
      </c>
      <c r="D8" s="142" t="s">
        <v>166</v>
      </c>
      <c r="E8" s="78" t="s">
        <v>159</v>
      </c>
      <c r="F8" s="142" t="s">
        <v>167</v>
      </c>
      <c r="G8" s="78" t="s">
        <v>168</v>
      </c>
      <c r="H8" s="142" t="s">
        <v>169</v>
      </c>
    </row>
    <row r="9" spans="1:8" s="75" customFormat="1" ht="102.6" customHeight="1" x14ac:dyDescent="0.25">
      <c r="A9" s="143" t="s">
        <v>170</v>
      </c>
      <c r="B9" s="144" t="s">
        <v>171</v>
      </c>
      <c r="C9" s="78" t="s">
        <v>172</v>
      </c>
      <c r="D9" s="220" t="s">
        <v>173</v>
      </c>
      <c r="E9" s="78" t="s">
        <v>159</v>
      </c>
      <c r="F9" s="142" t="s">
        <v>174</v>
      </c>
      <c r="G9" s="78" t="s">
        <v>175</v>
      </c>
      <c r="H9" s="142" t="s">
        <v>176</v>
      </c>
    </row>
    <row r="10" spans="1:8" s="75" customFormat="1" ht="133.15" customHeight="1" x14ac:dyDescent="0.25">
      <c r="A10" s="143" t="s">
        <v>177</v>
      </c>
      <c r="B10" s="144" t="s">
        <v>178</v>
      </c>
      <c r="C10" s="78" t="s">
        <v>179</v>
      </c>
      <c r="D10" s="142" t="s">
        <v>180</v>
      </c>
      <c r="E10" s="78" t="s">
        <v>159</v>
      </c>
      <c r="F10" s="142" t="s">
        <v>181</v>
      </c>
      <c r="G10" s="78" t="s">
        <v>182</v>
      </c>
      <c r="H10" s="142" t="s">
        <v>183</v>
      </c>
    </row>
    <row r="11" spans="1:8" s="75" customFormat="1" ht="116.65" customHeight="1" x14ac:dyDescent="0.25">
      <c r="A11" s="143" t="s">
        <v>184</v>
      </c>
      <c r="B11" s="144" t="s">
        <v>185</v>
      </c>
      <c r="C11" s="78" t="s">
        <v>172</v>
      </c>
      <c r="D11" s="142" t="s">
        <v>186</v>
      </c>
      <c r="E11" s="78" t="s">
        <v>159</v>
      </c>
      <c r="F11" s="142" t="s">
        <v>181</v>
      </c>
      <c r="G11" s="78" t="s">
        <v>187</v>
      </c>
      <c r="H11" s="142" t="s">
        <v>188</v>
      </c>
    </row>
    <row r="12" spans="1:8" s="75" customFormat="1" ht="152.65" customHeight="1" x14ac:dyDescent="0.25">
      <c r="A12" s="143" t="s">
        <v>189</v>
      </c>
      <c r="B12" s="144" t="s">
        <v>190</v>
      </c>
      <c r="C12" s="145">
        <v>1</v>
      </c>
      <c r="D12" s="221" t="s">
        <v>191</v>
      </c>
      <c r="E12" s="78" t="s">
        <v>159</v>
      </c>
      <c r="F12" s="142" t="s">
        <v>192</v>
      </c>
      <c r="G12" s="78" t="s">
        <v>193</v>
      </c>
      <c r="H12" s="142" t="s">
        <v>194</v>
      </c>
    </row>
    <row r="13" spans="1:8" s="75" customFormat="1" ht="109.5" customHeight="1" x14ac:dyDescent="0.25">
      <c r="A13" s="143" t="s">
        <v>195</v>
      </c>
      <c r="B13" s="144" t="s">
        <v>196</v>
      </c>
      <c r="C13" s="78" t="s">
        <v>197</v>
      </c>
      <c r="D13" s="220" t="s">
        <v>198</v>
      </c>
      <c r="E13" s="78" t="s">
        <v>159</v>
      </c>
      <c r="F13" s="142" t="s">
        <v>199</v>
      </c>
      <c r="G13" s="78" t="s">
        <v>200</v>
      </c>
      <c r="H13" s="142" t="s">
        <v>201</v>
      </c>
    </row>
    <row r="14" spans="1:8" s="75" customFormat="1" ht="128.65" customHeight="1" x14ac:dyDescent="0.25">
      <c r="A14" s="143" t="s">
        <v>202</v>
      </c>
      <c r="B14" s="144" t="s">
        <v>203</v>
      </c>
      <c r="C14" s="145">
        <v>1</v>
      </c>
      <c r="D14" s="220" t="s">
        <v>204</v>
      </c>
      <c r="E14" s="78" t="s">
        <v>159</v>
      </c>
      <c r="F14" s="142" t="s">
        <v>192</v>
      </c>
      <c r="G14" s="78" t="s">
        <v>205</v>
      </c>
      <c r="H14" s="142" t="s">
        <v>206</v>
      </c>
    </row>
  </sheetData>
  <sheetProtection algorithmName="SHA-512" hashValue="0nI1650xZIdm+zEif+FLkQnIfyTR6MwSCnYQIWNJ8yOQU925wyPim7FIqcP9yBTEln1QEcU+SHmPwI1DVKNE1w==" saltValue="TzncQOyV/T3QPrXdAtQ13Q==" spinCount="100000" sheet="1" objects="1" scenarios="1"/>
  <mergeCells count="7">
    <mergeCell ref="F6:F7"/>
    <mergeCell ref="A4:H4"/>
    <mergeCell ref="A1:H1"/>
    <mergeCell ref="A6:A7"/>
    <mergeCell ref="B6:B7"/>
    <mergeCell ref="C6:C7"/>
    <mergeCell ref="A2:H2"/>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41"/>
  <sheetViews>
    <sheetView showGridLines="0" zoomScale="85" zoomScaleNormal="85" workbookViewId="0">
      <pane xSplit="1" ySplit="1" topLeftCell="B33" activePane="bottomRight" state="frozen"/>
      <selection pane="topRight" activeCell="G47" sqref="G47"/>
      <selection pane="bottomLeft" activeCell="G47" sqref="G47"/>
      <selection pane="bottomRight" activeCell="L30" sqref="L30"/>
    </sheetView>
  </sheetViews>
  <sheetFormatPr defaultColWidth="11" defaultRowHeight="15.75" x14ac:dyDescent="0.25"/>
  <sheetData>
    <row r="1" spans="1:12" ht="18.75" thickBot="1" x14ac:dyDescent="0.3">
      <c r="A1" s="478" t="s">
        <v>207</v>
      </c>
      <c r="B1" s="479"/>
      <c r="C1" s="479"/>
      <c r="D1" s="479"/>
      <c r="E1" s="479"/>
      <c r="F1" s="479"/>
      <c r="G1" s="479"/>
      <c r="H1" s="479"/>
      <c r="I1" s="479"/>
      <c r="J1" s="479"/>
      <c r="K1" s="479"/>
      <c r="L1" s="480"/>
    </row>
    <row r="3" spans="1:12" ht="36.6" customHeight="1" x14ac:dyDescent="0.25"/>
    <row r="35" spans="1:1" ht="26.25" customHeight="1" x14ac:dyDescent="0.25"/>
    <row r="40" spans="1:1" x14ac:dyDescent="0.25">
      <c r="A40" s="70"/>
    </row>
    <row r="41" spans="1:1" x14ac:dyDescent="0.25">
      <c r="A41" s="70"/>
    </row>
  </sheetData>
  <sheetProtection algorithmName="SHA-512" hashValue="ahBBSrdmehjuIM+YtYigpzrFdwnW7p8qaTOhKB0CuYjulpp6G0pcYOjiLxPMmuz+MaKkJk5uV2vM0lDD6Xp/pg==" saltValue="IElHzwXW9Nvwvfs/Pulaug==" spinCount="100000" sheet="1" objects="1" scenarios="1"/>
  <mergeCells count="1">
    <mergeCell ref="A1:L1"/>
  </mergeCells>
  <pageMargins left="0.7" right="0.7" top="0.78740157499999996" bottom="0.78740157499999996" header="0.3" footer="0.3"/>
  <pageSetup paperSize="9" scale="9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H92"/>
  <sheetViews>
    <sheetView showGridLines="0" workbookViewId="0">
      <pane xSplit="2" ySplit="1" topLeftCell="C16" activePane="bottomRight" state="frozen"/>
      <selection pane="topRight" activeCell="G47" sqref="G47"/>
      <selection pane="bottomLeft" activeCell="G47" sqref="G47"/>
      <selection pane="bottomRight" activeCell="D44" sqref="D44"/>
    </sheetView>
  </sheetViews>
  <sheetFormatPr defaultColWidth="11" defaultRowHeight="12.75" x14ac:dyDescent="0.2"/>
  <cols>
    <col min="1" max="1" width="3.125" style="57" customWidth="1"/>
    <col min="2" max="2" width="50.125" style="62" customWidth="1"/>
    <col min="3" max="3" width="7.5" style="56" customWidth="1"/>
    <col min="4" max="4" width="44.25" style="57" customWidth="1"/>
    <col min="5" max="5" width="48.75" style="57" bestFit="1" customWidth="1"/>
    <col min="6" max="16384" width="11" style="57"/>
  </cols>
  <sheetData>
    <row r="1" spans="2:8" ht="18.75" thickBot="1" x14ac:dyDescent="0.25">
      <c r="B1" s="498" t="s">
        <v>208</v>
      </c>
      <c r="C1" s="499"/>
      <c r="D1" s="500"/>
      <c r="E1" s="236"/>
      <c r="F1" s="236"/>
      <c r="G1" s="236"/>
      <c r="H1" s="236"/>
    </row>
    <row r="3" spans="2:8" ht="15" x14ac:dyDescent="0.25">
      <c r="B3" s="63" t="s">
        <v>209</v>
      </c>
      <c r="C3" s="237"/>
      <c r="D3" s="61" t="s">
        <v>210</v>
      </c>
      <c r="E3" s="61"/>
      <c r="F3" s="236"/>
      <c r="G3" s="236"/>
      <c r="H3" s="236"/>
    </row>
    <row r="4" spans="2:8" x14ac:dyDescent="0.2">
      <c r="B4" s="55" t="s">
        <v>211</v>
      </c>
      <c r="C4" s="237"/>
      <c r="D4" s="55" t="s">
        <v>211</v>
      </c>
      <c r="E4" s="55" t="s">
        <v>212</v>
      </c>
      <c r="F4" s="236"/>
      <c r="G4" s="236"/>
      <c r="H4" s="236" t="str">
        <f>""</f>
        <v/>
      </c>
    </row>
    <row r="5" spans="2:8" x14ac:dyDescent="0.2">
      <c r="B5" s="54" t="s">
        <v>213</v>
      </c>
      <c r="C5" s="237"/>
      <c r="D5" s="54" t="s">
        <v>214</v>
      </c>
      <c r="E5" s="54" t="str">
        <f>MID(D5,7,90)</f>
        <v>Fyzická osoba podnikající</v>
      </c>
      <c r="F5" s="236"/>
      <c r="G5" s="236"/>
      <c r="H5" s="236" t="str">
        <f>""</f>
        <v/>
      </c>
    </row>
    <row r="6" spans="2:8" x14ac:dyDescent="0.2">
      <c r="B6" s="54" t="s">
        <v>215</v>
      </c>
      <c r="C6" s="237"/>
      <c r="D6" s="54" t="s">
        <v>216</v>
      </c>
      <c r="E6" s="54" t="str">
        <f t="shared" ref="E6:E8" si="0">MID(D6,7,90)</f>
        <v>Zahraniční fyzická osoba</v>
      </c>
      <c r="F6" s="236"/>
      <c r="G6" s="236"/>
      <c r="H6" s="236"/>
    </row>
    <row r="7" spans="2:8" x14ac:dyDescent="0.2">
      <c r="B7" s="54" t="s">
        <v>217</v>
      </c>
      <c r="C7" s="237"/>
      <c r="D7" s="54" t="s">
        <v>218</v>
      </c>
      <c r="E7" s="54" t="str">
        <f t="shared" si="0"/>
        <v>Honební společenstvo</v>
      </c>
      <c r="F7" s="236"/>
      <c r="G7" s="236"/>
      <c r="H7" s="236"/>
    </row>
    <row r="8" spans="2:8" x14ac:dyDescent="0.2">
      <c r="B8" s="54" t="s">
        <v>219</v>
      </c>
      <c r="C8" s="237"/>
      <c r="D8" s="54" t="s">
        <v>220</v>
      </c>
      <c r="E8" s="54" t="str">
        <f t="shared" si="0"/>
        <v>Fyzická osoba podnikající bez IČ</v>
      </c>
      <c r="F8" s="236"/>
      <c r="G8" s="236"/>
      <c r="H8" s="236"/>
    </row>
    <row r="9" spans="2:8" x14ac:dyDescent="0.2">
      <c r="B9" s="54" t="s">
        <v>221</v>
      </c>
      <c r="C9" s="237"/>
      <c r="D9" s="54" t="s">
        <v>222</v>
      </c>
      <c r="E9" s="54"/>
      <c r="F9" s="236"/>
      <c r="G9" s="236"/>
      <c r="H9" s="236"/>
    </row>
    <row r="10" spans="2:8" x14ac:dyDescent="0.2">
      <c r="B10" s="54" t="s">
        <v>223</v>
      </c>
      <c r="C10" s="237"/>
      <c r="D10" s="236"/>
      <c r="E10" s="236"/>
      <c r="F10" s="236"/>
      <c r="G10" s="236"/>
      <c r="H10" s="236"/>
    </row>
    <row r="11" spans="2:8" ht="15" x14ac:dyDescent="0.25">
      <c r="B11" s="54" t="s">
        <v>692</v>
      </c>
      <c r="C11" s="237"/>
      <c r="D11" s="61" t="s">
        <v>224</v>
      </c>
      <c r="E11" s="61"/>
      <c r="F11" s="236"/>
      <c r="G11" s="236"/>
      <c r="H11" s="236"/>
    </row>
    <row r="12" spans="2:8" x14ac:dyDescent="0.2">
      <c r="B12" s="54" t="s">
        <v>225</v>
      </c>
      <c r="C12" s="237"/>
      <c r="D12" s="55" t="s">
        <v>211</v>
      </c>
      <c r="E12" s="55" t="s">
        <v>212</v>
      </c>
      <c r="F12" s="236"/>
      <c r="G12" s="236"/>
      <c r="H12" s="236"/>
    </row>
    <row r="13" spans="2:8" x14ac:dyDescent="0.2">
      <c r="B13" s="54" t="s">
        <v>226</v>
      </c>
      <c r="C13" s="237"/>
      <c r="D13" s="54" t="s">
        <v>214</v>
      </c>
      <c r="E13" s="54" t="str">
        <f t="shared" ref="E13:E29" si="1">MID(D13,7,90)</f>
        <v>Fyzická osoba podnikající</v>
      </c>
      <c r="F13" s="236"/>
      <c r="G13" s="236"/>
      <c r="H13" s="236"/>
    </row>
    <row r="14" spans="2:8" x14ac:dyDescent="0.2">
      <c r="B14" s="54" t="s">
        <v>227</v>
      </c>
      <c r="C14" s="237"/>
      <c r="D14" s="54" t="s">
        <v>215</v>
      </c>
      <c r="E14" s="54" t="str">
        <f t="shared" si="1"/>
        <v>Veřejná obchodní společnost</v>
      </c>
      <c r="F14" s="236"/>
      <c r="G14" s="236"/>
      <c r="H14" s="236"/>
    </row>
    <row r="15" spans="2:8" x14ac:dyDescent="0.2">
      <c r="B15" s="54" t="s">
        <v>228</v>
      </c>
      <c r="C15" s="237"/>
      <c r="D15" s="54" t="s">
        <v>217</v>
      </c>
      <c r="E15" s="54" t="str">
        <f t="shared" si="1"/>
        <v>Společnost s ručením omezeným</v>
      </c>
      <c r="F15" s="236"/>
      <c r="G15" s="236"/>
      <c r="H15" s="236"/>
    </row>
    <row r="16" spans="2:8" x14ac:dyDescent="0.2">
      <c r="B16" s="54" t="s">
        <v>229</v>
      </c>
      <c r="C16" s="237"/>
      <c r="D16" s="54" t="s">
        <v>219</v>
      </c>
      <c r="E16" s="54" t="str">
        <f t="shared" si="1"/>
        <v>Společnost komanditní</v>
      </c>
      <c r="F16" s="236"/>
      <c r="G16" s="236"/>
      <c r="H16" s="236"/>
    </row>
    <row r="17" spans="2:5" x14ac:dyDescent="0.2">
      <c r="B17" s="54" t="s">
        <v>230</v>
      </c>
      <c r="C17" s="237"/>
      <c r="D17" s="54" t="s">
        <v>692</v>
      </c>
      <c r="E17" s="54" t="str">
        <f t="shared" si="1"/>
        <v>Akciová společnost</v>
      </c>
    </row>
    <row r="18" spans="2:5" x14ac:dyDescent="0.2">
      <c r="B18" s="54" t="s">
        <v>231</v>
      </c>
      <c r="C18" s="237"/>
      <c r="D18" s="54" t="s">
        <v>227</v>
      </c>
      <c r="E18" s="54" t="str">
        <f t="shared" si="1"/>
        <v>Komoditní burza</v>
      </c>
    </row>
    <row r="19" spans="2:5" x14ac:dyDescent="0.2">
      <c r="B19" s="54" t="s">
        <v>232</v>
      </c>
      <c r="C19" s="237"/>
      <c r="D19" s="54" t="s">
        <v>228</v>
      </c>
      <c r="E19" s="54" t="str">
        <f t="shared" si="1"/>
        <v>Garanč. fond obchodníků s cennými papíry</v>
      </c>
    </row>
    <row r="20" spans="2:5" x14ac:dyDescent="0.2">
      <c r="B20" s="54" t="s">
        <v>233</v>
      </c>
      <c r="C20" s="237"/>
      <c r="D20" s="54" t="s">
        <v>230</v>
      </c>
      <c r="E20" s="54" t="str">
        <f t="shared" si="1"/>
        <v>Družstvo</v>
      </c>
    </row>
    <row r="21" spans="2:5" x14ac:dyDescent="0.2">
      <c r="B21" s="54" t="s">
        <v>234</v>
      </c>
      <c r="C21" s="237"/>
      <c r="D21" s="54" t="s">
        <v>231</v>
      </c>
      <c r="E21" s="54" t="str">
        <f t="shared" si="1"/>
        <v>Státní podnik</v>
      </c>
    </row>
    <row r="22" spans="2:5" x14ac:dyDescent="0.2">
      <c r="B22" s="54" t="s">
        <v>235</v>
      </c>
      <c r="C22" s="237"/>
      <c r="D22" s="54" t="s">
        <v>232</v>
      </c>
      <c r="E22" s="54" t="str">
        <f t="shared" si="1"/>
        <v>Národní podnik</v>
      </c>
    </row>
    <row r="23" spans="2:5" x14ac:dyDescent="0.2">
      <c r="B23" s="54" t="s">
        <v>236</v>
      </c>
      <c r="C23" s="237"/>
      <c r="D23" s="54" t="s">
        <v>237</v>
      </c>
      <c r="E23" s="54" t="str">
        <f t="shared" si="1"/>
        <v>Odštěpný závod zahraniční právnické osoby</v>
      </c>
    </row>
    <row r="24" spans="2:5" x14ac:dyDescent="0.2">
      <c r="B24" s="54" t="s">
        <v>238</v>
      </c>
      <c r="C24" s="237"/>
      <c r="D24" s="54" t="s">
        <v>216</v>
      </c>
      <c r="E24" s="54" t="str">
        <f t="shared" si="1"/>
        <v>Zahraniční fyzická osoba</v>
      </c>
    </row>
    <row r="25" spans="2:5" x14ac:dyDescent="0.2">
      <c r="B25" s="54" t="s">
        <v>239</v>
      </c>
      <c r="C25" s="237"/>
      <c r="D25" s="54" t="s">
        <v>240</v>
      </c>
      <c r="E25" s="54" t="str">
        <f t="shared" si="1"/>
        <v>Odštěpný závod zahraniční fyzické osoby</v>
      </c>
    </row>
    <row r="26" spans="2:5" x14ac:dyDescent="0.2">
      <c r="B26" s="54" t="s">
        <v>241</v>
      </c>
      <c r="C26" s="237"/>
      <c r="D26" s="54" t="s">
        <v>242</v>
      </c>
      <c r="E26" s="54" t="str">
        <f t="shared" si="1"/>
        <v>Odštěpný závod</v>
      </c>
    </row>
    <row r="27" spans="2:5" x14ac:dyDescent="0.2">
      <c r="B27" s="54" t="s">
        <v>243</v>
      </c>
      <c r="C27" s="237"/>
      <c r="D27" s="54" t="s">
        <v>244</v>
      </c>
      <c r="E27" s="54" t="str">
        <f t="shared" si="1"/>
        <v>Evropská společnost</v>
      </c>
    </row>
    <row r="28" spans="2:5" x14ac:dyDescent="0.2">
      <c r="B28" s="54" t="s">
        <v>245</v>
      </c>
      <c r="C28" s="237"/>
      <c r="D28" s="54" t="s">
        <v>246</v>
      </c>
      <c r="E28" s="54" t="str">
        <f t="shared" si="1"/>
        <v>Evropská družstevní společnost</v>
      </c>
    </row>
    <row r="29" spans="2:5" x14ac:dyDescent="0.2">
      <c r="B29" s="54" t="s">
        <v>247</v>
      </c>
      <c r="C29" s="237"/>
      <c r="D29" s="54" t="s">
        <v>220</v>
      </c>
      <c r="E29" s="54" t="str">
        <f t="shared" si="1"/>
        <v>Fyzická osoba podnikající bez IČ</v>
      </c>
    </row>
    <row r="30" spans="2:5" x14ac:dyDescent="0.2">
      <c r="B30" s="54" t="s">
        <v>248</v>
      </c>
      <c r="C30" s="237"/>
      <c r="D30" s="54" t="s">
        <v>222</v>
      </c>
      <c r="E30" s="54" t="str">
        <f t="shared" ref="E30" si="2">MID(D30,7,50)</f>
        <v/>
      </c>
    </row>
    <row r="31" spans="2:5" x14ac:dyDescent="0.2">
      <c r="B31" s="54" t="s">
        <v>249</v>
      </c>
      <c r="C31" s="237"/>
      <c r="D31" s="236"/>
      <c r="E31" s="236"/>
    </row>
    <row r="32" spans="2:5" ht="15" x14ac:dyDescent="0.25">
      <c r="B32" s="54" t="s">
        <v>250</v>
      </c>
      <c r="C32" s="237"/>
      <c r="D32" s="61" t="s">
        <v>251</v>
      </c>
      <c r="E32" s="61"/>
    </row>
    <row r="33" spans="2:5" x14ac:dyDescent="0.2">
      <c r="B33" s="54" t="s">
        <v>252</v>
      </c>
      <c r="C33" s="237"/>
      <c r="D33" s="55" t="s">
        <v>211</v>
      </c>
      <c r="E33" s="55" t="s">
        <v>212</v>
      </c>
    </row>
    <row r="34" spans="2:5" x14ac:dyDescent="0.2">
      <c r="B34" s="54" t="s">
        <v>253</v>
      </c>
      <c r="C34" s="237"/>
      <c r="D34" s="54" t="s">
        <v>221</v>
      </c>
      <c r="E34" s="54" t="str">
        <f t="shared" ref="E34:E63" si="3">MID(D34,7,90)</f>
        <v>Nadace</v>
      </c>
    </row>
    <row r="35" spans="2:5" x14ac:dyDescent="0.2">
      <c r="B35" s="54" t="s">
        <v>254</v>
      </c>
      <c r="C35" s="237"/>
      <c r="D35" s="54" t="s">
        <v>223</v>
      </c>
      <c r="E35" s="54" t="str">
        <f t="shared" si="3"/>
        <v>Nadační fond</v>
      </c>
    </row>
    <row r="36" spans="2:5" x14ac:dyDescent="0.2">
      <c r="B36" s="54" t="s">
        <v>216</v>
      </c>
      <c r="C36" s="237"/>
      <c r="D36" s="54" t="s">
        <v>225</v>
      </c>
      <c r="E36" s="54" t="str">
        <f t="shared" si="3"/>
        <v>Obecně prospěšná společnost</v>
      </c>
    </row>
    <row r="37" spans="2:5" x14ac:dyDescent="0.2">
      <c r="B37" s="54" t="s">
        <v>240</v>
      </c>
      <c r="C37" s="237"/>
      <c r="D37" s="54" t="s">
        <v>226</v>
      </c>
      <c r="E37" s="54" t="str">
        <f t="shared" si="3"/>
        <v>Společenství vlastníků jednotek</v>
      </c>
    </row>
    <row r="38" spans="2:5" x14ac:dyDescent="0.2">
      <c r="B38" s="54" t="s">
        <v>255</v>
      </c>
      <c r="C38" s="237"/>
      <c r="D38" s="54" t="s">
        <v>229</v>
      </c>
      <c r="E38" s="54" t="str">
        <f t="shared" si="3"/>
        <v>Ústav</v>
      </c>
    </row>
    <row r="39" spans="2:5" x14ac:dyDescent="0.2">
      <c r="B39" s="54" t="s">
        <v>242</v>
      </c>
      <c r="C39" s="237"/>
      <c r="D39" s="54" t="s">
        <v>253</v>
      </c>
      <c r="E39" s="54" t="str">
        <f t="shared" si="3"/>
        <v>Organizační složka zahraničního nadačního fondu</v>
      </c>
    </row>
    <row r="40" spans="2:5" x14ac:dyDescent="0.2">
      <c r="B40" s="54" t="s">
        <v>256</v>
      </c>
      <c r="C40" s="237"/>
      <c r="D40" s="54" t="s">
        <v>254</v>
      </c>
      <c r="E40" s="54" t="str">
        <f t="shared" si="3"/>
        <v>Organizační složka zahraniční nadace</v>
      </c>
    </row>
    <row r="41" spans="2:5" x14ac:dyDescent="0.2">
      <c r="B41" s="54" t="s">
        <v>257</v>
      </c>
      <c r="C41" s="237"/>
      <c r="D41" s="54" t="s">
        <v>256</v>
      </c>
      <c r="E41" s="54" t="str">
        <f t="shared" si="3"/>
        <v>Samostatná drobná provozovna obecního úřadu</v>
      </c>
    </row>
    <row r="42" spans="2:5" x14ac:dyDescent="0.2">
      <c r="B42" s="54" t="s">
        <v>258</v>
      </c>
      <c r="C42" s="237"/>
      <c r="D42" s="54" t="s">
        <v>258</v>
      </c>
      <c r="E42" s="54" t="str">
        <f t="shared" si="3"/>
        <v>Vysoká škola (veřejná, státní)</v>
      </c>
    </row>
    <row r="43" spans="2:5" x14ac:dyDescent="0.2">
      <c r="B43" s="54" t="s">
        <v>259</v>
      </c>
      <c r="C43" s="237"/>
      <c r="D43" s="54" t="s">
        <v>259</v>
      </c>
      <c r="E43" s="54" t="str">
        <f t="shared" si="3"/>
        <v>Školská právnická osoba</v>
      </c>
    </row>
    <row r="44" spans="2:5" x14ac:dyDescent="0.2">
      <c r="B44" s="54" t="s">
        <v>260</v>
      </c>
      <c r="C44" s="237"/>
      <c r="D44" s="54" t="s">
        <v>260</v>
      </c>
      <c r="E44" s="54" t="str">
        <f t="shared" si="3"/>
        <v>Veřejná výzkumná instituce</v>
      </c>
    </row>
    <row r="45" spans="2:5" ht="25.5" x14ac:dyDescent="0.2">
      <c r="B45" s="58" t="s">
        <v>261</v>
      </c>
      <c r="C45" s="237"/>
      <c r="D45" s="58" t="s">
        <v>262</v>
      </c>
      <c r="E45" s="54" t="str">
        <f t="shared" si="3"/>
        <v>Zvláštní org. pro zastoupení českých zájmů 
v mezinár. nevlád. org.</v>
      </c>
    </row>
    <row r="46" spans="2:5" x14ac:dyDescent="0.2">
      <c r="B46" s="54" t="s">
        <v>263</v>
      </c>
      <c r="C46" s="237"/>
      <c r="D46" s="54" t="s">
        <v>263</v>
      </c>
      <c r="E46" s="54" t="str">
        <f t="shared" si="3"/>
        <v>Spolek</v>
      </c>
    </row>
    <row r="47" spans="2:5" x14ac:dyDescent="0.2">
      <c r="B47" s="54" t="s">
        <v>264</v>
      </c>
      <c r="C47" s="237"/>
      <c r="D47" s="54" t="s">
        <v>264</v>
      </c>
      <c r="E47" s="54" t="str">
        <f t="shared" si="3"/>
        <v>Odborová organizace</v>
      </c>
    </row>
    <row r="48" spans="2:5" x14ac:dyDescent="0.2">
      <c r="B48" s="54" t="s">
        <v>265</v>
      </c>
      <c r="C48" s="237"/>
      <c r="D48" s="54" t="s">
        <v>265</v>
      </c>
      <c r="E48" s="54" t="str">
        <f t="shared" si="3"/>
        <v>Organizace zaměstnavatelů</v>
      </c>
    </row>
    <row r="49" spans="2:5" x14ac:dyDescent="0.2">
      <c r="B49" s="54" t="s">
        <v>266</v>
      </c>
      <c r="C49" s="237"/>
      <c r="D49" s="54" t="s">
        <v>266</v>
      </c>
      <c r="E49" s="54" t="str">
        <f t="shared" si="3"/>
        <v>Politická strana, politické hnutí</v>
      </c>
    </row>
    <row r="50" spans="2:5" x14ac:dyDescent="0.2">
      <c r="B50" s="54" t="s">
        <v>267</v>
      </c>
      <c r="C50" s="237"/>
      <c r="D50" s="54" t="s">
        <v>267</v>
      </c>
      <c r="E50" s="54" t="str">
        <f t="shared" si="3"/>
        <v>Církve a náboženské společnosti</v>
      </c>
    </row>
    <row r="51" spans="2:5" x14ac:dyDescent="0.2">
      <c r="B51" s="54" t="s">
        <v>268</v>
      </c>
      <c r="C51" s="237"/>
      <c r="D51" s="54" t="s">
        <v>268</v>
      </c>
      <c r="E51" s="54" t="str">
        <f t="shared" si="3"/>
        <v>Evidované církevní právnické osoby</v>
      </c>
    </row>
    <row r="52" spans="2:5" x14ac:dyDescent="0.2">
      <c r="B52" s="54" t="s">
        <v>269</v>
      </c>
      <c r="C52" s="237"/>
      <c r="D52" s="54" t="s">
        <v>269</v>
      </c>
      <c r="E52" s="54" t="str">
        <f t="shared" si="3"/>
        <v>Svazy církví a náboženských společností</v>
      </c>
    </row>
    <row r="53" spans="2:5" ht="25.5" x14ac:dyDescent="0.2">
      <c r="B53" s="58" t="s">
        <v>270</v>
      </c>
      <c r="C53" s="237"/>
      <c r="D53" s="58" t="s">
        <v>271</v>
      </c>
      <c r="E53" s="54" t="str">
        <f t="shared" si="3"/>
        <v>Org. jednotka zvláštní org. pro zastoupení českých zájmů v mezinár. nevlád. org.</v>
      </c>
    </row>
    <row r="54" spans="2:5" x14ac:dyDescent="0.2">
      <c r="B54" s="54" t="s">
        <v>272</v>
      </c>
      <c r="C54" s="237"/>
      <c r="D54" s="54" t="s">
        <v>272</v>
      </c>
      <c r="E54" s="54" t="str">
        <f t="shared" si="3"/>
        <v>Pobočný spolek</v>
      </c>
    </row>
    <row r="55" spans="2:5" x14ac:dyDescent="0.2">
      <c r="B55" s="54" t="s">
        <v>273</v>
      </c>
      <c r="C55" s="237"/>
      <c r="D55" s="54" t="s">
        <v>273</v>
      </c>
      <c r="E55" s="54" t="str">
        <f t="shared" si="3"/>
        <v>Samostatná stavovská organizace (profesní komora)</v>
      </c>
    </row>
    <row r="56" spans="2:5" x14ac:dyDescent="0.2">
      <c r="B56" s="54" t="s">
        <v>274</v>
      </c>
      <c r="C56" s="237"/>
      <c r="D56" s="54" t="s">
        <v>274</v>
      </c>
      <c r="E56" s="54" t="str">
        <f t="shared" si="3"/>
        <v>Komora (hospodářská, agrární)</v>
      </c>
    </row>
    <row r="57" spans="2:5" x14ac:dyDescent="0.2">
      <c r="B57" s="54" t="s">
        <v>275</v>
      </c>
      <c r="C57" s="237"/>
      <c r="D57" s="54" t="s">
        <v>275</v>
      </c>
      <c r="E57" s="54" t="str">
        <f t="shared" si="3"/>
        <v>Zájmové sdružení právnických osob</v>
      </c>
    </row>
    <row r="58" spans="2:5" x14ac:dyDescent="0.2">
      <c r="B58" s="54" t="s">
        <v>218</v>
      </c>
      <c r="C58" s="237"/>
      <c r="D58" s="54" t="s">
        <v>276</v>
      </c>
      <c r="E58" s="54" t="str">
        <f t="shared" si="3"/>
        <v>Zahraniční spolek</v>
      </c>
    </row>
    <row r="59" spans="2:5" x14ac:dyDescent="0.2">
      <c r="B59" s="54" t="s">
        <v>277</v>
      </c>
      <c r="C59" s="237"/>
      <c r="D59" s="54" t="s">
        <v>278</v>
      </c>
      <c r="E59" s="54" t="str">
        <f t="shared" si="3"/>
        <v>Mezinárodní odborová organizace</v>
      </c>
    </row>
    <row r="60" spans="2:5" x14ac:dyDescent="0.2">
      <c r="B60" s="54" t="s">
        <v>279</v>
      </c>
      <c r="C60" s="237"/>
      <c r="D60" s="54" t="s">
        <v>280</v>
      </c>
      <c r="E60" s="54" t="str">
        <f t="shared" si="3"/>
        <v>Mezinárodní organizace zaměstnavatelů</v>
      </c>
    </row>
    <row r="61" spans="2:5" x14ac:dyDescent="0.2">
      <c r="B61" s="54" t="s">
        <v>281</v>
      </c>
      <c r="C61" s="237"/>
      <c r="D61" s="54" t="s">
        <v>282</v>
      </c>
      <c r="E61" s="54" t="str">
        <f t="shared" si="3"/>
        <v>Mezinárodní organizace a sdružení</v>
      </c>
    </row>
    <row r="62" spans="2:5" x14ac:dyDescent="0.2">
      <c r="B62" s="54" t="s">
        <v>283</v>
      </c>
      <c r="C62" s="237"/>
      <c r="D62" s="54" t="s">
        <v>284</v>
      </c>
      <c r="E62" s="54" t="str">
        <f t="shared" si="3"/>
        <v>Evropské hospodářské zájmové sdružení</v>
      </c>
    </row>
    <row r="63" spans="2:5" x14ac:dyDescent="0.2">
      <c r="B63" s="54" t="s">
        <v>285</v>
      </c>
      <c r="C63" s="237"/>
      <c r="D63" s="54" t="s">
        <v>286</v>
      </c>
      <c r="E63" s="54" t="str">
        <f t="shared" si="3"/>
        <v>Zahraniční pobočný spolek</v>
      </c>
    </row>
    <row r="64" spans="2:5" x14ac:dyDescent="0.2">
      <c r="B64" s="54" t="s">
        <v>276</v>
      </c>
      <c r="C64" s="237"/>
      <c r="D64" s="54" t="s">
        <v>222</v>
      </c>
      <c r="E64" s="54"/>
    </row>
    <row r="65" spans="2:5" x14ac:dyDescent="0.2">
      <c r="B65" s="54" t="s">
        <v>278</v>
      </c>
      <c r="C65" s="237"/>
      <c r="D65" s="236"/>
      <c r="E65" s="236"/>
    </row>
    <row r="66" spans="2:5" ht="15" x14ac:dyDescent="0.25">
      <c r="B66" s="54" t="s">
        <v>280</v>
      </c>
      <c r="C66" s="237"/>
      <c r="D66" s="61" t="s">
        <v>287</v>
      </c>
      <c r="E66" s="61"/>
    </row>
    <row r="67" spans="2:5" x14ac:dyDescent="0.2">
      <c r="B67" s="54" t="s">
        <v>282</v>
      </c>
      <c r="C67" s="237"/>
      <c r="D67" s="55" t="s">
        <v>211</v>
      </c>
      <c r="E67" s="55" t="s">
        <v>212</v>
      </c>
    </row>
    <row r="68" spans="2:5" x14ac:dyDescent="0.2">
      <c r="B68" s="54" t="s">
        <v>288</v>
      </c>
      <c r="C68" s="237"/>
      <c r="D68" s="54"/>
      <c r="E68" s="54"/>
    </row>
    <row r="69" spans="2:5" x14ac:dyDescent="0.2">
      <c r="B69" s="54" t="s">
        <v>284</v>
      </c>
      <c r="C69" s="237"/>
      <c r="D69" s="54" t="s">
        <v>234</v>
      </c>
      <c r="E69" s="54" t="str">
        <f t="shared" ref="E69:E86" si="4">MID(D69,7,90)</f>
        <v>Organizační složka státu</v>
      </c>
    </row>
    <row r="70" spans="2:5" x14ac:dyDescent="0.2">
      <c r="B70" s="54" t="s">
        <v>244</v>
      </c>
      <c r="C70" s="237"/>
      <c r="D70" s="54" t="s">
        <v>289</v>
      </c>
      <c r="E70" s="54" t="str">
        <f t="shared" si="4"/>
        <v>Příspěvková organizace zřízená územním samosprávným celkem</v>
      </c>
    </row>
    <row r="71" spans="2:5" x14ac:dyDescent="0.2">
      <c r="B71" s="54" t="s">
        <v>246</v>
      </c>
      <c r="C71" s="237"/>
      <c r="D71" s="54" t="s">
        <v>238</v>
      </c>
      <c r="E71" s="54" t="str">
        <f t="shared" si="4"/>
        <v>Státní příspěvková organizace</v>
      </c>
    </row>
    <row r="72" spans="2:5" x14ac:dyDescent="0.2">
      <c r="B72" s="54" t="s">
        <v>286</v>
      </c>
      <c r="C72" s="237"/>
      <c r="D72" s="54" t="s">
        <v>290</v>
      </c>
      <c r="E72" s="54" t="str">
        <f t="shared" si="4"/>
        <v>Státní příspěvková organizace ze zákona</v>
      </c>
    </row>
    <row r="73" spans="2:5" x14ac:dyDescent="0.2">
      <c r="B73" s="54" t="s">
        <v>291</v>
      </c>
      <c r="C73" s="237"/>
      <c r="D73" s="54" t="s">
        <v>292</v>
      </c>
      <c r="E73" s="54" t="str">
        <f t="shared" si="4"/>
        <v>Státní příspěvková organizace ostatní</v>
      </c>
    </row>
    <row r="74" spans="2:5" ht="25.5" x14ac:dyDescent="0.2">
      <c r="B74" s="58" t="s">
        <v>293</v>
      </c>
      <c r="C74" s="237"/>
      <c r="D74" s="54" t="s">
        <v>239</v>
      </c>
      <c r="E74" s="54" t="str">
        <f t="shared" si="4"/>
        <v>Správa železniční dopravní cesty, státní organizace</v>
      </c>
    </row>
    <row r="75" spans="2:5" ht="25.5" x14ac:dyDescent="0.2">
      <c r="B75" s="58" t="s">
        <v>294</v>
      </c>
      <c r="C75" s="237"/>
      <c r="D75" s="54" t="s">
        <v>243</v>
      </c>
      <c r="E75" s="54" t="str">
        <f t="shared" si="4"/>
        <v>Veřejnoprávní instituce (ČT,ČRo,ČTK)</v>
      </c>
    </row>
    <row r="76" spans="2:5" x14ac:dyDescent="0.2">
      <c r="B76" s="54" t="s">
        <v>295</v>
      </c>
      <c r="C76" s="237"/>
      <c r="D76" s="54" t="s">
        <v>247</v>
      </c>
      <c r="E76" s="54" t="str">
        <f t="shared" si="4"/>
        <v>Státní fond ze zákona</v>
      </c>
    </row>
    <row r="77" spans="2:5" x14ac:dyDescent="0.2">
      <c r="B77" s="54" t="s">
        <v>296</v>
      </c>
      <c r="C77" s="237"/>
      <c r="D77" s="54" t="s">
        <v>248</v>
      </c>
      <c r="E77" s="54" t="str">
        <f t="shared" si="4"/>
        <v>Státní fond ze zákona bez zápisu do obchodního rejstříku</v>
      </c>
    </row>
    <row r="78" spans="2:5" x14ac:dyDescent="0.2">
      <c r="B78" s="59"/>
      <c r="C78" s="237"/>
      <c r="D78" s="54" t="s">
        <v>257</v>
      </c>
      <c r="E78" s="54" t="str">
        <f t="shared" si="4"/>
        <v>Vnitřní organizační jednotka organizační složky státu</v>
      </c>
    </row>
    <row r="79" spans="2:5" x14ac:dyDescent="0.2">
      <c r="B79" s="60" t="s">
        <v>297</v>
      </c>
      <c r="C79" s="237"/>
      <c r="D79" s="54" t="s">
        <v>298</v>
      </c>
      <c r="E79" s="54" t="str">
        <f t="shared" si="4"/>
        <v>Dobrovolný svazek obcí</v>
      </c>
    </row>
    <row r="80" spans="2:5" x14ac:dyDescent="0.2">
      <c r="B80" s="54" t="s">
        <v>299</v>
      </c>
      <c r="C80" s="237"/>
      <c r="D80" s="54" t="s">
        <v>277</v>
      </c>
      <c r="E80" s="54" t="str">
        <f t="shared" si="4"/>
        <v>Svazek obcí</v>
      </c>
    </row>
    <row r="81" spans="2:5" x14ac:dyDescent="0.2">
      <c r="B81" s="54" t="s">
        <v>300</v>
      </c>
      <c r="C81" s="237"/>
      <c r="D81" s="54" t="s">
        <v>301</v>
      </c>
      <c r="E81" s="54" t="str">
        <f t="shared" si="4"/>
        <v>Obec</v>
      </c>
    </row>
    <row r="82" spans="2:5" x14ac:dyDescent="0.2">
      <c r="C82" s="237"/>
      <c r="D82" s="54" t="s">
        <v>279</v>
      </c>
      <c r="E82" s="54" t="str">
        <f t="shared" si="4"/>
        <v>Obec nebo městská část hl. města Prahy</v>
      </c>
    </row>
    <row r="83" spans="2:5" x14ac:dyDescent="0.2">
      <c r="C83" s="237"/>
      <c r="D83" s="54" t="s">
        <v>281</v>
      </c>
      <c r="E83" s="54" t="str">
        <f t="shared" si="4"/>
        <v>Kraj</v>
      </c>
    </row>
    <row r="84" spans="2:5" x14ac:dyDescent="0.2">
      <c r="C84" s="237"/>
      <c r="D84" s="54" t="s">
        <v>283</v>
      </c>
      <c r="E84" s="54" t="str">
        <f t="shared" si="4"/>
        <v>Regionální rada regionu soudržnosti</v>
      </c>
    </row>
    <row r="85" spans="2:5" x14ac:dyDescent="0.2">
      <c r="C85" s="237"/>
      <c r="D85" s="54" t="s">
        <v>302</v>
      </c>
      <c r="E85" s="54" t="str">
        <f t="shared" si="4"/>
        <v>Městská část hlavního města Prahy</v>
      </c>
    </row>
    <row r="86" spans="2:5" x14ac:dyDescent="0.2">
      <c r="C86" s="237"/>
      <c r="D86" s="54" t="s">
        <v>285</v>
      </c>
      <c r="E86" s="54" t="str">
        <f t="shared" si="4"/>
        <v>Městská část, městský obvod</v>
      </c>
    </row>
    <row r="87" spans="2:5" x14ac:dyDescent="0.2">
      <c r="C87" s="237"/>
      <c r="D87" s="54" t="s">
        <v>222</v>
      </c>
      <c r="E87" s="54"/>
    </row>
    <row r="88" spans="2:5" x14ac:dyDescent="0.2">
      <c r="C88" s="237"/>
      <c r="D88" s="236"/>
      <c r="E88" s="236"/>
    </row>
    <row r="89" spans="2:5" ht="15" x14ac:dyDescent="0.25">
      <c r="C89" s="237"/>
      <c r="D89" s="61" t="s">
        <v>303</v>
      </c>
      <c r="E89" s="61"/>
    </row>
    <row r="90" spans="2:5" x14ac:dyDescent="0.2">
      <c r="C90" s="237"/>
      <c r="D90" s="55" t="s">
        <v>211</v>
      </c>
      <c r="E90" s="55"/>
    </row>
    <row r="91" spans="2:5" x14ac:dyDescent="0.2">
      <c r="C91" s="237"/>
      <c r="D91" s="54" t="s">
        <v>692</v>
      </c>
      <c r="E91" s="54" t="str">
        <f t="shared" ref="E91" si="5">MID(D91,7,90)</f>
        <v>Akciová společnost</v>
      </c>
    </row>
    <row r="92" spans="2:5" x14ac:dyDescent="0.2">
      <c r="C92" s="237"/>
      <c r="D92" s="54" t="s">
        <v>222</v>
      </c>
      <c r="E92" s="54" t="str">
        <f t="shared" ref="E92" si="6">MID(D92,7,50)</f>
        <v/>
      </c>
    </row>
  </sheetData>
  <sheetProtection algorithmName="SHA-512" hashValue="Q9ZHyV/za4CpxE3gClYOKScJZU4ENIts2ZrPMsAQvGoqeef1fJCmiRkru0nLcOWIL65rB/ShQ4jYIw5Ae2V2kA==" saltValue="UeLKoI4SGbHKSasyPzWV+g==" spinCount="100000" sheet="1" objects="1" scenarios="1"/>
  <sortState xmlns:xlrd2="http://schemas.microsoft.com/office/spreadsheetml/2017/richdata2" ref="D13:E28">
    <sortCondition ref="D13:D28"/>
  </sortState>
  <mergeCells count="1">
    <mergeCell ref="B1:D1"/>
  </mergeCells>
  <conditionalFormatting sqref="C2:C1048576">
    <cfRule type="containsText" dxfId="179" priority="1" operator="containsText" text="B2">
      <formula>NOT(ISERROR(SEARCH("B2",C2)))</formula>
    </cfRule>
    <cfRule type="containsText" dxfId="178" priority="2" operator="containsText" text="B1">
      <formula>NOT(ISERROR(SEARCH("B1",C2)))</formula>
    </cfRule>
    <cfRule type="containsText" dxfId="177" priority="3" operator="containsText" text="A2">
      <formula>NOT(ISERROR(SEARCH("A2",C2)))</formula>
    </cfRule>
    <cfRule type="containsText" dxfId="176" priority="4" operator="containsText" text="A1">
      <formula>NOT(ISERROR(SEARCH("A1",C2)))</formula>
    </cfRule>
  </conditionalFormatting>
  <pageMargins left="0.7" right="0.7" top="0.75" bottom="0.75" header="0.3" footer="0.3"/>
  <pageSetup paperSize="9" scale="65"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43"/>
  <sheetViews>
    <sheetView showGridLines="0" zoomScaleNormal="100" workbookViewId="0">
      <pane xSplit="2" ySplit="1" topLeftCell="C21" activePane="bottomRight" state="frozen"/>
      <selection pane="topRight" activeCell="G47" sqref="G47"/>
      <selection pane="bottomLeft" activeCell="G47" sqref="G47"/>
      <selection pane="bottomRight" activeCell="H19" sqref="H19"/>
    </sheetView>
  </sheetViews>
  <sheetFormatPr defaultColWidth="11" defaultRowHeight="14.25" x14ac:dyDescent="0.25"/>
  <cols>
    <col min="1" max="1" width="35.5" style="3" customWidth="1"/>
    <col min="2" max="2" width="10.5" style="3" customWidth="1"/>
    <col min="3" max="3" width="20.25" style="2" customWidth="1"/>
    <col min="4" max="4" width="19" style="2" customWidth="1"/>
    <col min="5" max="5" width="23.125" style="2" customWidth="1"/>
    <col min="6" max="6" width="18" style="2" customWidth="1"/>
    <col min="7" max="7" width="11" style="2" customWidth="1"/>
    <col min="8" max="8" width="31" style="2" customWidth="1"/>
    <col min="9" max="16384" width="11" style="3"/>
  </cols>
  <sheetData>
    <row r="1" spans="1:8" ht="18.75" thickBot="1" x14ac:dyDescent="0.3">
      <c r="A1" s="498" t="s">
        <v>304</v>
      </c>
      <c r="B1" s="499"/>
      <c r="C1" s="499"/>
      <c r="D1" s="499"/>
      <c r="E1" s="499"/>
      <c r="F1" s="499"/>
      <c r="G1" s="499"/>
      <c r="H1" s="500"/>
    </row>
    <row r="2" spans="1:8" ht="18.75" thickBot="1" x14ac:dyDescent="0.3">
      <c r="A2" s="20"/>
    </row>
    <row r="3" spans="1:8" ht="20.25" customHeight="1" x14ac:dyDescent="0.25">
      <c r="A3" s="501" t="s">
        <v>305</v>
      </c>
      <c r="B3" s="506" t="s">
        <v>306</v>
      </c>
      <c r="C3" s="507"/>
      <c r="D3" s="507"/>
      <c r="E3" s="507"/>
      <c r="F3" s="508"/>
      <c r="G3" s="514" t="s">
        <v>307</v>
      </c>
      <c r="H3" s="515"/>
    </row>
    <row r="4" spans="1:8" ht="35.1" customHeight="1" x14ac:dyDescent="0.25">
      <c r="A4" s="502"/>
      <c r="B4" s="504" t="s">
        <v>308</v>
      </c>
      <c r="C4" s="65" t="s">
        <v>309</v>
      </c>
      <c r="D4" s="65" t="s">
        <v>309</v>
      </c>
      <c r="E4" s="66" t="s">
        <v>310</v>
      </c>
      <c r="F4" s="66" t="s">
        <v>311</v>
      </c>
      <c r="G4" s="512" t="s">
        <v>308</v>
      </c>
      <c r="H4" s="45" t="s">
        <v>312</v>
      </c>
    </row>
    <row r="5" spans="1:8" ht="37.15" customHeight="1" thickBot="1" x14ac:dyDescent="0.3">
      <c r="A5" s="503"/>
      <c r="B5" s="505"/>
      <c r="C5" s="71" t="s">
        <v>313</v>
      </c>
      <c r="D5" s="71" t="s">
        <v>314</v>
      </c>
      <c r="E5" s="67" t="s">
        <v>315</v>
      </c>
      <c r="F5" s="67" t="s">
        <v>316</v>
      </c>
      <c r="G5" s="513"/>
      <c r="H5" s="46" t="s">
        <v>317</v>
      </c>
    </row>
    <row r="6" spans="1:8" ht="15.75" x14ac:dyDescent="0.25">
      <c r="A6" s="21" t="s">
        <v>318</v>
      </c>
      <c r="B6" s="22"/>
      <c r="C6" s="23" t="s">
        <v>319</v>
      </c>
      <c r="D6" s="23" t="s">
        <v>319</v>
      </c>
      <c r="E6" s="68" t="s">
        <v>319</v>
      </c>
      <c r="F6" s="68" t="s">
        <v>319</v>
      </c>
      <c r="G6" s="47" t="s">
        <v>92</v>
      </c>
      <c r="H6" s="48" t="s">
        <v>319</v>
      </c>
    </row>
    <row r="7" spans="1:8" ht="27" customHeight="1" x14ac:dyDescent="0.25">
      <c r="A7" s="24" t="s">
        <v>320</v>
      </c>
      <c r="B7" s="18" t="s">
        <v>321</v>
      </c>
      <c r="C7" s="18" t="s">
        <v>322</v>
      </c>
      <c r="D7" s="18" t="s">
        <v>322</v>
      </c>
      <c r="E7" s="12" t="s">
        <v>323</v>
      </c>
      <c r="F7" s="12" t="s">
        <v>324</v>
      </c>
      <c r="G7" s="49" t="s">
        <v>325</v>
      </c>
      <c r="H7" s="50" t="s">
        <v>326</v>
      </c>
    </row>
    <row r="8" spans="1:8" x14ac:dyDescent="0.25">
      <c r="A8" s="24" t="s">
        <v>327</v>
      </c>
      <c r="B8" s="18" t="s">
        <v>321</v>
      </c>
      <c r="C8" s="18" t="s">
        <v>328</v>
      </c>
      <c r="D8" s="18" t="s">
        <v>328</v>
      </c>
      <c r="E8" s="12" t="s">
        <v>329</v>
      </c>
      <c r="F8" s="12" t="s">
        <v>329</v>
      </c>
      <c r="G8" s="49" t="s">
        <v>329</v>
      </c>
      <c r="H8" s="50" t="s">
        <v>329</v>
      </c>
    </row>
    <row r="9" spans="1:8" x14ac:dyDescent="0.25">
      <c r="A9" s="24" t="s">
        <v>330</v>
      </c>
      <c r="B9" s="18" t="s">
        <v>321</v>
      </c>
      <c r="C9" s="18" t="s">
        <v>331</v>
      </c>
      <c r="D9" s="19" t="s">
        <v>329</v>
      </c>
      <c r="E9" s="69" t="s">
        <v>329</v>
      </c>
      <c r="F9" s="69" t="s">
        <v>329</v>
      </c>
      <c r="G9" s="49" t="s">
        <v>329</v>
      </c>
      <c r="H9" s="51" t="s">
        <v>329</v>
      </c>
    </row>
    <row r="10" spans="1:8" ht="33.6" customHeight="1" x14ac:dyDescent="0.25">
      <c r="A10" s="24" t="s">
        <v>332</v>
      </c>
      <c r="B10" s="18" t="s">
        <v>321</v>
      </c>
      <c r="C10" s="18" t="s">
        <v>333</v>
      </c>
      <c r="D10" s="18" t="s">
        <v>333</v>
      </c>
      <c r="E10" s="12" t="s">
        <v>334</v>
      </c>
      <c r="F10" s="12" t="s">
        <v>335</v>
      </c>
      <c r="G10" s="49" t="s">
        <v>336</v>
      </c>
      <c r="H10" s="50" t="s">
        <v>337</v>
      </c>
    </row>
    <row r="11" spans="1:8" ht="28.5" x14ac:dyDescent="0.25">
      <c r="A11" s="24" t="s">
        <v>338</v>
      </c>
      <c r="B11" s="18" t="s">
        <v>321</v>
      </c>
      <c r="C11" s="18" t="s">
        <v>339</v>
      </c>
      <c r="D11" s="18" t="s">
        <v>339</v>
      </c>
      <c r="E11" s="12" t="s">
        <v>340</v>
      </c>
      <c r="F11" s="12" t="s">
        <v>341</v>
      </c>
      <c r="G11" s="49" t="s">
        <v>336</v>
      </c>
      <c r="H11" s="50" t="s">
        <v>337</v>
      </c>
    </row>
    <row r="12" spans="1:8" ht="85.5" x14ac:dyDescent="0.25">
      <c r="A12" s="24" t="s">
        <v>342</v>
      </c>
      <c r="B12" s="18"/>
      <c r="C12" s="18" t="s">
        <v>343</v>
      </c>
      <c r="D12" s="18" t="s">
        <v>344</v>
      </c>
      <c r="E12" s="12" t="s">
        <v>345</v>
      </c>
      <c r="F12" s="12" t="s">
        <v>346</v>
      </c>
      <c r="G12" s="49" t="s">
        <v>347</v>
      </c>
      <c r="H12" s="50" t="s">
        <v>348</v>
      </c>
    </row>
    <row r="13" spans="1:8" ht="44.1" customHeight="1" x14ac:dyDescent="0.25">
      <c r="A13" s="64" t="s">
        <v>349</v>
      </c>
      <c r="B13" s="18" t="s">
        <v>321</v>
      </c>
      <c r="C13" s="18" t="s">
        <v>350</v>
      </c>
      <c r="D13" s="18" t="s">
        <v>350</v>
      </c>
      <c r="E13" s="18" t="s">
        <v>351</v>
      </c>
      <c r="F13" s="18" t="s">
        <v>170</v>
      </c>
      <c r="G13" s="49" t="s">
        <v>325</v>
      </c>
      <c r="H13" s="50" t="s">
        <v>352</v>
      </c>
    </row>
    <row r="14" spans="1:8" x14ac:dyDescent="0.25">
      <c r="A14" s="24" t="s">
        <v>353</v>
      </c>
      <c r="B14" s="18" t="s">
        <v>354</v>
      </c>
      <c r="C14" s="18" t="s">
        <v>355</v>
      </c>
      <c r="D14" s="18" t="s">
        <v>355</v>
      </c>
      <c r="E14" s="18" t="s">
        <v>356</v>
      </c>
      <c r="F14" s="18" t="s">
        <v>357</v>
      </c>
      <c r="G14" s="49" t="s">
        <v>329</v>
      </c>
      <c r="H14" s="50" t="s">
        <v>329</v>
      </c>
    </row>
    <row r="15" spans="1:8" ht="30" customHeight="1" x14ac:dyDescent="0.25">
      <c r="A15" s="24" t="s">
        <v>358</v>
      </c>
      <c r="B15" s="18" t="s">
        <v>354</v>
      </c>
      <c r="C15" s="18" t="s">
        <v>359</v>
      </c>
      <c r="D15" s="18" t="s">
        <v>359</v>
      </c>
      <c r="E15" s="18" t="s">
        <v>360</v>
      </c>
      <c r="F15" s="18" t="s">
        <v>361</v>
      </c>
      <c r="G15" s="509" t="s">
        <v>362</v>
      </c>
      <c r="H15" s="510"/>
    </row>
    <row r="16" spans="1:8" x14ac:dyDescent="0.25">
      <c r="A16" s="24" t="s">
        <v>363</v>
      </c>
      <c r="B16" s="18" t="s">
        <v>354</v>
      </c>
      <c r="C16" s="18" t="s">
        <v>364</v>
      </c>
      <c r="D16" s="18" t="s">
        <v>364</v>
      </c>
      <c r="E16" s="18" t="s">
        <v>365</v>
      </c>
      <c r="F16" s="18" t="s">
        <v>366</v>
      </c>
      <c r="G16" s="49" t="s">
        <v>336</v>
      </c>
      <c r="H16" s="50" t="s">
        <v>337</v>
      </c>
    </row>
    <row r="17" spans="1:8" x14ac:dyDescent="0.25">
      <c r="A17" s="24"/>
      <c r="B17" s="18"/>
      <c r="C17" s="18"/>
      <c r="D17" s="18"/>
      <c r="E17" s="18"/>
      <c r="F17" s="18"/>
      <c r="G17" s="49"/>
      <c r="H17" s="50"/>
    </row>
    <row r="18" spans="1:8" x14ac:dyDescent="0.25">
      <c r="A18" s="24" t="s">
        <v>367</v>
      </c>
      <c r="B18" s="18"/>
      <c r="C18" s="18" t="s">
        <v>368</v>
      </c>
      <c r="D18" s="18" t="s">
        <v>368</v>
      </c>
      <c r="E18" s="18" t="s">
        <v>368</v>
      </c>
      <c r="F18" s="49" t="s">
        <v>368</v>
      </c>
      <c r="G18" s="49"/>
      <c r="H18" s="50" t="s">
        <v>368</v>
      </c>
    </row>
    <row r="19" spans="1:8" ht="100.5" thickBot="1" x14ac:dyDescent="0.3">
      <c r="A19" s="25" t="s">
        <v>369</v>
      </c>
      <c r="B19" s="26"/>
      <c r="C19" s="26" t="s">
        <v>370</v>
      </c>
      <c r="D19" s="26" t="s">
        <v>371</v>
      </c>
      <c r="E19" s="26" t="s">
        <v>372</v>
      </c>
      <c r="F19" s="26" t="s">
        <v>373</v>
      </c>
      <c r="G19" s="52"/>
      <c r="H19" s="53"/>
    </row>
    <row r="20" spans="1:8" x14ac:dyDescent="0.25">
      <c r="A20" s="9"/>
      <c r="B20" s="9"/>
      <c r="C20" s="9"/>
      <c r="D20" s="9"/>
      <c r="E20" s="9"/>
      <c r="F20" s="9"/>
      <c r="G20" s="14"/>
      <c r="H20" s="14"/>
    </row>
    <row r="21" spans="1:8" ht="254.1" customHeight="1" x14ac:dyDescent="0.25">
      <c r="A21" s="9"/>
      <c r="B21" s="9"/>
      <c r="C21" s="9"/>
      <c r="D21" s="9"/>
      <c r="E21" s="516" t="s">
        <v>374</v>
      </c>
      <c r="F21" s="516"/>
      <c r="G21" s="14"/>
      <c r="H21" s="14"/>
    </row>
    <row r="22" spans="1:8" ht="28.5" customHeight="1" x14ac:dyDescent="0.25">
      <c r="A22" s="9"/>
      <c r="B22" s="9"/>
      <c r="C22" s="9"/>
      <c r="D22" s="9"/>
      <c r="E22" s="9"/>
      <c r="F22" s="9"/>
      <c r="G22" s="14"/>
      <c r="H22" s="14"/>
    </row>
    <row r="23" spans="1:8" x14ac:dyDescent="0.25">
      <c r="A23" s="9"/>
      <c r="B23" s="9"/>
      <c r="C23" s="9"/>
      <c r="D23" s="9"/>
      <c r="E23" s="9"/>
      <c r="F23" s="9"/>
      <c r="G23" s="14"/>
      <c r="H23" s="14"/>
    </row>
    <row r="24" spans="1:8" ht="29.1" customHeight="1" x14ac:dyDescent="0.25">
      <c r="A24" s="9"/>
      <c r="G24" s="4"/>
    </row>
    <row r="25" spans="1:8" x14ac:dyDescent="0.25">
      <c r="G25" s="4"/>
    </row>
    <row r="26" spans="1:8" x14ac:dyDescent="0.25">
      <c r="G26" s="4"/>
    </row>
    <row r="27" spans="1:8" x14ac:dyDescent="0.25">
      <c r="G27" s="4"/>
    </row>
    <row r="28" spans="1:8" ht="14.25" customHeight="1" x14ac:dyDescent="0.25">
      <c r="G28" s="4"/>
      <c r="H28" s="4"/>
    </row>
    <row r="29" spans="1:8" x14ac:dyDescent="0.25">
      <c r="G29" s="4"/>
      <c r="H29" s="4"/>
    </row>
    <row r="30" spans="1:8" x14ac:dyDescent="0.25">
      <c r="G30" s="4"/>
      <c r="H30" s="4"/>
    </row>
    <row r="31" spans="1:8" x14ac:dyDescent="0.25">
      <c r="H31" s="511"/>
    </row>
    <row r="32" spans="1:8" x14ac:dyDescent="0.25">
      <c r="H32" s="511"/>
    </row>
    <row r="33" spans="1:8" x14ac:dyDescent="0.25">
      <c r="H33" s="511"/>
    </row>
    <row r="34" spans="1:8" x14ac:dyDescent="0.25">
      <c r="H34" s="511"/>
    </row>
    <row r="35" spans="1:8" x14ac:dyDescent="0.25">
      <c r="H35" s="511"/>
    </row>
    <row r="36" spans="1:8" x14ac:dyDescent="0.25">
      <c r="H36" s="511"/>
    </row>
    <row r="43" spans="1:8" x14ac:dyDescent="0.25">
      <c r="A43" s="2"/>
    </row>
  </sheetData>
  <sheetProtection algorithmName="SHA-512" hashValue="mVr6RTByMSugELxS/iVbGZ7tXIub1a4PAAvfFn5Pkf3Sa2ZW5yYjDUXglY8VIafTkEo3a80UGFpFbOS4RSFIVw==" saltValue="RMLT8bPP+Rjs6Z2mTc45zQ==" spinCount="100000" sheet="1" objects="1" scenarios="1"/>
  <mergeCells count="10">
    <mergeCell ref="H35:H36"/>
    <mergeCell ref="H31:H34"/>
    <mergeCell ref="G4:G5"/>
    <mergeCell ref="G3:H3"/>
    <mergeCell ref="E21:F21"/>
    <mergeCell ref="A1:H1"/>
    <mergeCell ref="A3:A5"/>
    <mergeCell ref="B4:B5"/>
    <mergeCell ref="B3:F3"/>
    <mergeCell ref="G15:H15"/>
  </mergeCells>
  <hyperlinks>
    <hyperlink ref="C6" r:id="rId1" location="prilohy" xr:uid="{00000000-0004-0000-0100-000000000000}"/>
    <hyperlink ref="D6" r:id="rId2" location="prilohy" xr:uid="{00000000-0004-0000-0100-000001000000}"/>
    <hyperlink ref="E6" r:id="rId3" xr:uid="{00000000-0004-0000-0100-000002000000}"/>
    <hyperlink ref="F6" r:id="rId4" location="prilohy" xr:uid="{00000000-0004-0000-0100-000003000000}"/>
    <hyperlink ref="H6" r:id="rId5" location="prilohy" xr:uid="{00000000-0004-0000-0100-000004000000}"/>
  </hyperlinks>
  <pageMargins left="0.7" right="0.7" top="0.78740157499999996" bottom="0.78740157499999996" header="0.3" footer="0.3"/>
  <pageSetup paperSize="8" scale="74" orientation="landscape"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F474-F69A-4C1F-B038-423D18F4E23B}">
  <sheetPr>
    <tabColor rgb="FFFFC000"/>
  </sheetPr>
  <dimension ref="A6:H15"/>
  <sheetViews>
    <sheetView showGridLines="0" zoomScale="85" zoomScaleNormal="85" workbookViewId="0">
      <selection activeCell="G7" sqref="G7"/>
    </sheetView>
  </sheetViews>
  <sheetFormatPr defaultColWidth="9" defaultRowHeight="15.75" x14ac:dyDescent="0.25"/>
  <cols>
    <col min="1" max="1" width="9" style="133"/>
    <col min="2" max="3" width="13.125" style="133" customWidth="1"/>
    <col min="4" max="4" width="29.25" style="133" customWidth="1"/>
    <col min="5" max="7" width="13.125" style="133" customWidth="1"/>
    <col min="8" max="8" width="10.5" style="133" customWidth="1"/>
    <col min="9" max="16384" width="9" style="133"/>
  </cols>
  <sheetData>
    <row r="6" spans="1:8" x14ac:dyDescent="0.25">
      <c r="B6" s="134" t="s">
        <v>375</v>
      </c>
      <c r="C6" s="134" t="s">
        <v>376</v>
      </c>
      <c r="D6" s="135" t="s">
        <v>377</v>
      </c>
      <c r="E6" s="135" t="s">
        <v>378</v>
      </c>
      <c r="F6" s="135" t="s">
        <v>379</v>
      </c>
      <c r="G6" s="135" t="s">
        <v>380</v>
      </c>
      <c r="H6" s="135" t="s">
        <v>381</v>
      </c>
    </row>
    <row r="7" spans="1:8" ht="135" x14ac:dyDescent="0.25">
      <c r="A7" s="136"/>
      <c r="B7" s="137" t="s">
        <v>382</v>
      </c>
      <c r="C7" s="137" t="s">
        <v>383</v>
      </c>
      <c r="D7" s="138" t="s">
        <v>384</v>
      </c>
      <c r="E7" s="138" t="s">
        <v>385</v>
      </c>
      <c r="F7" s="135"/>
      <c r="G7" s="135"/>
      <c r="H7" s="135"/>
    </row>
    <row r="8" spans="1:8" x14ac:dyDescent="0.25">
      <c r="B8" s="135" t="s">
        <v>386</v>
      </c>
      <c r="C8" s="135" t="s">
        <v>386</v>
      </c>
      <c r="D8" s="135"/>
      <c r="E8" s="135" t="s">
        <v>164</v>
      </c>
      <c r="F8" s="135" t="s">
        <v>170</v>
      </c>
      <c r="G8" s="135"/>
      <c r="H8" s="135"/>
    </row>
    <row r="9" spans="1:8" ht="42.75" x14ac:dyDescent="0.25">
      <c r="B9" s="135" t="s">
        <v>386</v>
      </c>
      <c r="C9" s="135" t="s">
        <v>387</v>
      </c>
      <c r="D9" s="134" t="s">
        <v>388</v>
      </c>
      <c r="E9" s="135" t="s">
        <v>164</v>
      </c>
      <c r="F9" s="135" t="s">
        <v>170</v>
      </c>
      <c r="G9" s="135"/>
      <c r="H9" s="135"/>
    </row>
    <row r="10" spans="1:8" x14ac:dyDescent="0.25">
      <c r="B10" s="135" t="s">
        <v>299</v>
      </c>
      <c r="C10" s="135" t="s">
        <v>387</v>
      </c>
      <c r="D10" s="135" t="s">
        <v>389</v>
      </c>
      <c r="E10" s="135" t="s">
        <v>164</v>
      </c>
      <c r="F10" s="135" t="s">
        <v>170</v>
      </c>
      <c r="G10" s="135" t="s">
        <v>150</v>
      </c>
      <c r="H10" s="135"/>
    </row>
    <row r="11" spans="1:8" x14ac:dyDescent="0.25">
      <c r="B11" s="135" t="s">
        <v>299</v>
      </c>
      <c r="C11" s="135" t="s">
        <v>387</v>
      </c>
      <c r="D11" s="135" t="s">
        <v>390</v>
      </c>
      <c r="E11" s="135" t="s">
        <v>164</v>
      </c>
      <c r="F11" s="135" t="s">
        <v>170</v>
      </c>
      <c r="G11" s="135" t="s">
        <v>156</v>
      </c>
      <c r="H11" s="135"/>
    </row>
    <row r="12" spans="1:8" x14ac:dyDescent="0.25">
      <c r="B12" s="135" t="s">
        <v>391</v>
      </c>
      <c r="C12" s="135"/>
      <c r="D12" s="135" t="s">
        <v>389</v>
      </c>
      <c r="E12" s="135" t="s">
        <v>150</v>
      </c>
      <c r="F12" s="135" t="s">
        <v>164</v>
      </c>
      <c r="G12" s="135" t="s">
        <v>170</v>
      </c>
      <c r="H12" s="135" t="s">
        <v>177</v>
      </c>
    </row>
    <row r="13" spans="1:8" x14ac:dyDescent="0.25">
      <c r="B13" s="135" t="s">
        <v>391</v>
      </c>
      <c r="C13" s="135"/>
      <c r="D13" s="135" t="s">
        <v>390</v>
      </c>
      <c r="E13" s="135" t="s">
        <v>156</v>
      </c>
      <c r="F13" s="135" t="s">
        <v>164</v>
      </c>
      <c r="G13" s="135" t="s">
        <v>170</v>
      </c>
      <c r="H13" s="135" t="s">
        <v>177</v>
      </c>
    </row>
    <row r="14" spans="1:8" ht="42.75" x14ac:dyDescent="0.25">
      <c r="B14" s="135" t="s">
        <v>391</v>
      </c>
      <c r="C14" s="135"/>
      <c r="D14" s="134" t="s">
        <v>388</v>
      </c>
      <c r="E14" s="135" t="s">
        <v>164</v>
      </c>
      <c r="F14" s="135" t="s">
        <v>170</v>
      </c>
      <c r="G14" s="135" t="s">
        <v>177</v>
      </c>
      <c r="H14" s="135"/>
    </row>
    <row r="15" spans="1:8" x14ac:dyDescent="0.25">
      <c r="B15" s="135"/>
      <c r="C15" s="135"/>
      <c r="D15" s="134" t="s">
        <v>6</v>
      </c>
      <c r="E15" s="135" t="s">
        <v>164</v>
      </c>
      <c r="F15" s="135" t="s">
        <v>170</v>
      </c>
      <c r="G15" s="135"/>
      <c r="H15" s="135"/>
    </row>
  </sheetData>
  <pageMargins left="0.7" right="0.7" top="0.78740157499999996" bottom="0.78740157499999996"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P58"/>
  <sheetViews>
    <sheetView showGridLines="0" zoomScaleNormal="100" workbookViewId="0">
      <pane ySplit="2" topLeftCell="A32" activePane="bottomLeft" state="frozen"/>
      <selection activeCell="G47" sqref="G47"/>
      <selection pane="bottomLeft" activeCell="E35" sqref="E35"/>
    </sheetView>
  </sheetViews>
  <sheetFormatPr defaultColWidth="11" defaultRowHeight="14.25" x14ac:dyDescent="0.25"/>
  <cols>
    <col min="1" max="1" width="4.5" style="1" customWidth="1"/>
    <col min="2" max="2" width="58.5" style="2" customWidth="1"/>
    <col min="3" max="3" width="13.125" style="2" customWidth="1"/>
    <col min="4" max="4" width="11.625" style="3" customWidth="1"/>
    <col min="5" max="5" width="34.25" style="3" customWidth="1"/>
    <col min="6" max="6" width="17.625" style="2" customWidth="1"/>
    <col min="7" max="7" width="17" style="4" customWidth="1"/>
    <col min="8" max="13" width="11" style="5"/>
    <col min="14" max="16384" width="11" style="3"/>
  </cols>
  <sheetData>
    <row r="1" spans="1:16" ht="5.25" customHeight="1" x14ac:dyDescent="0.25"/>
    <row r="2" spans="1:16" ht="41.65" customHeight="1" x14ac:dyDescent="0.25">
      <c r="B2" s="20" t="s">
        <v>392</v>
      </c>
      <c r="C2" s="517" t="s">
        <v>393</v>
      </c>
      <c r="D2" s="517"/>
      <c r="E2" s="517"/>
      <c r="F2" s="517"/>
      <c r="H2" s="10"/>
    </row>
    <row r="3" spans="1:16" ht="5.25" customHeight="1" thickBot="1" x14ac:dyDescent="0.3"/>
    <row r="4" spans="1:16" ht="17.25" customHeight="1" x14ac:dyDescent="0.25">
      <c r="A4" s="6" t="s">
        <v>394</v>
      </c>
      <c r="B4" s="541" t="s">
        <v>395</v>
      </c>
      <c r="C4" s="542"/>
      <c r="D4" s="543" t="str">
        <f>IF(ISTEXT(VLOOKUP('1b Formulář_kategorie podniku'!G13,'2b Právní formy žadatelů'!E5:E7,1,FALSE)),IF(ISBLANK('1b Formulář_kategorie podniku'!G7),"",'1b Formulář_kategorie podniku'!G7),"")</f>
        <v/>
      </c>
      <c r="E4" s="543"/>
      <c r="F4" s="544"/>
      <c r="G4" s="5"/>
      <c r="I4" s="3"/>
      <c r="J4" s="3"/>
      <c r="K4" s="3"/>
      <c r="L4" s="3"/>
      <c r="M4" s="3"/>
    </row>
    <row r="5" spans="1:16" ht="17.25" customHeight="1" x14ac:dyDescent="0.25">
      <c r="B5" s="545" t="s">
        <v>78</v>
      </c>
      <c r="C5" s="546"/>
      <c r="D5" s="547" t="str">
        <f>IF(ISTEXT(VLOOKUP('1b Formulář_kategorie podniku'!G13,'2b Právní formy žadatelů'!E5:E7,1,FALSE)),IF(ISBLANK('1b Formulář_kategorie podniku'!G8),"",'1b Formulář_kategorie podniku'!G8),"")</f>
        <v/>
      </c>
      <c r="E5" s="547"/>
      <c r="F5" s="548"/>
      <c r="G5" s="7"/>
      <c r="I5" s="3"/>
      <c r="J5" s="3"/>
      <c r="K5" s="3"/>
      <c r="L5" s="3"/>
      <c r="M5" s="3"/>
    </row>
    <row r="6" spans="1:16" ht="17.25" customHeight="1" x14ac:dyDescent="0.25">
      <c r="B6" s="545" t="s">
        <v>79</v>
      </c>
      <c r="C6" s="546"/>
      <c r="D6" s="547" t="str">
        <f>IF(ISTEXT(VLOOKUP('1b Formulář_kategorie podniku'!G13,'2b Právní formy žadatelů'!E5:E7,1,FALSE)),IF(ISBLANK('1b Formulář_kategorie podniku'!G9),"",'1b Formulář_kategorie podniku'!G9),"")</f>
        <v/>
      </c>
      <c r="E6" s="547"/>
      <c r="F6" s="548"/>
      <c r="G6" s="7"/>
      <c r="I6" s="3"/>
      <c r="J6" s="3"/>
      <c r="K6" s="3"/>
      <c r="L6" s="3"/>
      <c r="M6" s="3"/>
    </row>
    <row r="7" spans="1:16" ht="17.25" customHeight="1" x14ac:dyDescent="0.25">
      <c r="B7" s="545" t="s">
        <v>80</v>
      </c>
      <c r="C7" s="546"/>
      <c r="D7" s="553" t="str">
        <f>IF(ISTEXT(VLOOKUP('1b Formulář_kategorie podniku'!G13,'2b Právní formy žadatelů'!E5:E7,1,FALSE)),IF(ISBLANK('1b Formulář_kategorie podniku'!G10),"",'1b Formulář_kategorie podniku'!G10),"")</f>
        <v/>
      </c>
      <c r="E7" s="553"/>
      <c r="F7" s="554"/>
      <c r="G7" s="8"/>
      <c r="I7" s="3"/>
      <c r="J7" s="3"/>
      <c r="K7" s="3"/>
      <c r="L7" s="3"/>
      <c r="M7" s="3"/>
    </row>
    <row r="8" spans="1:16" ht="33.75" customHeight="1" thickBot="1" x14ac:dyDescent="0.3">
      <c r="B8" s="555" t="s">
        <v>81</v>
      </c>
      <c r="C8" s="556"/>
      <c r="D8" s="557" t="str">
        <f>IF(ISTEXT(VLOOKUP('1b Formulář_kategorie podniku'!G13,'2b Právní formy žadatelů'!E5:E7,1,FALSE)),IF(ISBLANK('1b Formulář_kategorie podniku'!G11),"",'1b Formulář_kategorie podniku'!G11),"")</f>
        <v/>
      </c>
      <c r="E8" s="557"/>
      <c r="F8" s="558"/>
      <c r="I8" s="3"/>
      <c r="J8" s="3"/>
      <c r="K8" s="3"/>
      <c r="L8" s="3"/>
      <c r="M8" s="3"/>
    </row>
    <row r="9" spans="1:16" ht="10.15" customHeight="1" thickBot="1" x14ac:dyDescent="0.3">
      <c r="C9" s="9"/>
      <c r="J9" s="10"/>
      <c r="K9" s="3"/>
    </row>
    <row r="10" spans="1:16" ht="17.25" customHeight="1" x14ac:dyDescent="0.25">
      <c r="B10" s="541" t="s">
        <v>382</v>
      </c>
      <c r="C10" s="542"/>
      <c r="D10" s="543" t="str">
        <f>IF(ISTEXT(VLOOKUP('1b Formulář_kategorie podniku'!G13,'2b Právní formy žadatelů'!E5:E7,1,FALSE)),(IF('1b Formulář_kategorie podniku'!N42="MSP","Ano","Ne")),"")</f>
        <v/>
      </c>
      <c r="E10" s="543"/>
      <c r="F10" s="544"/>
      <c r="K10" s="3"/>
    </row>
    <row r="11" spans="1:16" ht="33" customHeight="1" x14ac:dyDescent="0.25">
      <c r="B11" s="559" t="s">
        <v>383</v>
      </c>
      <c r="C11" s="560"/>
      <c r="D11" s="547" t="str">
        <f ca="1">IF(ISTEXT(VLOOKUP('1b Formulář_kategorie podniku'!G13,'2b Právní formy žadatelů'!E5:E7,1,FALSE)),IF(ISBLANK('1b Formulář_kategorie podniku'!G10),"",IF(YEARFRAC(D7,TODAY())&lt;3,"Ano","Ne")),"")</f>
        <v/>
      </c>
      <c r="E11" s="547"/>
      <c r="F11" s="548"/>
      <c r="K11" s="3"/>
      <c r="N11" s="5"/>
      <c r="O11" s="5"/>
      <c r="P11" s="5"/>
    </row>
    <row r="12" spans="1:16" ht="17.25" customHeight="1" x14ac:dyDescent="0.25">
      <c r="B12" s="545" t="s">
        <v>83</v>
      </c>
      <c r="C12" s="546"/>
      <c r="D12" s="547" t="str">
        <f>IF(ISTEXT(VLOOKUP('1b Formulář_kategorie podniku'!G13,'2b Právní formy žadatelů'!E5:E7,1,FALSE)),IF(ISBLANK('1b Formulář_kategorie podniku'!G13),"",'1b Formulář_kategorie podniku'!G13),"")</f>
        <v/>
      </c>
      <c r="E12" s="547"/>
      <c r="F12" s="548"/>
      <c r="K12" s="3"/>
      <c r="N12" s="5"/>
      <c r="O12" s="5"/>
      <c r="P12" s="5"/>
    </row>
    <row r="13" spans="1:16" ht="114" customHeight="1" thickBot="1" x14ac:dyDescent="0.3">
      <c r="B13" s="555" t="s">
        <v>396</v>
      </c>
      <c r="C13" s="556"/>
      <c r="D13" s="563" t="s">
        <v>297</v>
      </c>
      <c r="E13" s="563"/>
      <c r="F13" s="564"/>
      <c r="G13" s="549" t="s">
        <v>702</v>
      </c>
      <c r="H13" s="550"/>
      <c r="I13" s="550"/>
      <c r="J13" s="550"/>
      <c r="K13" s="550"/>
      <c r="L13" s="550"/>
      <c r="N13" s="5"/>
      <c r="O13" s="5"/>
      <c r="P13" s="5"/>
    </row>
    <row r="14" spans="1:16" ht="20.25" customHeight="1" thickBot="1" x14ac:dyDescent="0.3">
      <c r="K14" s="3"/>
    </row>
    <row r="15" spans="1:16" ht="29.1" customHeight="1" thickBot="1" x14ac:dyDescent="0.3">
      <c r="A15" s="6" t="s">
        <v>397</v>
      </c>
      <c r="B15" s="539" t="s">
        <v>398</v>
      </c>
      <c r="C15" s="540"/>
      <c r="D15" s="561"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562"/>
      <c r="F15" s="549" t="s">
        <v>399</v>
      </c>
      <c r="G15" s="550"/>
      <c r="K15" s="3"/>
    </row>
    <row r="16" spans="1:16" ht="8.25" customHeight="1" thickBot="1" x14ac:dyDescent="0.3">
      <c r="K16" s="3"/>
    </row>
    <row r="17" spans="1:11" s="5" customFormat="1" ht="20.25" customHeight="1" x14ac:dyDescent="0.25">
      <c r="A17" s="1"/>
      <c r="B17" s="534" t="s">
        <v>400</v>
      </c>
      <c r="C17" s="536" t="s">
        <v>401</v>
      </c>
      <c r="D17" s="536" t="s">
        <v>402</v>
      </c>
      <c r="E17" s="27" t="str">
        <f ca="1">IF(ISNUMBER(FIND("B,",$D$15,1)),"RELEVANTNÍ","NERELEVANTNÍ")</f>
        <v>NERELEVANTNÍ</v>
      </c>
      <c r="F17" s="2"/>
      <c r="G17" s="4"/>
      <c r="K17" s="3"/>
    </row>
    <row r="18" spans="1:11" s="5" customFormat="1" ht="20.25" customHeight="1" x14ac:dyDescent="0.25">
      <c r="A18" s="1"/>
      <c r="B18" s="535"/>
      <c r="C18" s="537"/>
      <c r="D18" s="537"/>
      <c r="E18" s="139" t="str">
        <f>IF($D$8&gt;1,$D$8,"")</f>
        <v/>
      </c>
      <c r="F18" s="2"/>
      <c r="G18" s="4"/>
      <c r="K18" s="3"/>
    </row>
    <row r="19" spans="1:11" s="5" customFormat="1" ht="15" customHeight="1" x14ac:dyDescent="0.25">
      <c r="A19" s="1"/>
      <c r="B19" s="127"/>
      <c r="C19" s="128"/>
      <c r="D19" s="128"/>
      <c r="E19" s="129" t="s">
        <v>403</v>
      </c>
      <c r="F19" s="2"/>
      <c r="G19" s="4"/>
    </row>
    <row r="20" spans="1:11" s="5" customFormat="1" ht="21.75" customHeight="1" x14ac:dyDescent="0.25">
      <c r="A20" s="1"/>
      <c r="B20" s="40" t="s">
        <v>404</v>
      </c>
      <c r="C20" s="186" t="s">
        <v>405</v>
      </c>
      <c r="D20" s="186" t="s">
        <v>406</v>
      </c>
      <c r="E20" s="29"/>
      <c r="F20" s="2"/>
      <c r="G20" s="4"/>
    </row>
    <row r="21" spans="1:11" s="5" customFormat="1" ht="47.25" customHeight="1" x14ac:dyDescent="0.25">
      <c r="A21" s="1"/>
      <c r="B21" s="40" t="s">
        <v>407</v>
      </c>
      <c r="C21" s="186" t="s">
        <v>408</v>
      </c>
      <c r="D21" s="186" t="s">
        <v>409</v>
      </c>
      <c r="E21" s="29"/>
      <c r="F21" s="2"/>
      <c r="G21" s="4"/>
    </row>
    <row r="22" spans="1:11" s="5" customFormat="1" ht="36" customHeight="1" x14ac:dyDescent="0.25">
      <c r="A22" s="1"/>
      <c r="B22" s="40" t="s">
        <v>410</v>
      </c>
      <c r="C22" s="186" t="s">
        <v>408</v>
      </c>
      <c r="D22" s="186" t="s">
        <v>409</v>
      </c>
      <c r="E22" s="29"/>
      <c r="F22" s="2"/>
      <c r="G22" s="4"/>
    </row>
    <row r="23" spans="1:11" s="5" customFormat="1" ht="17.25" customHeight="1" thickBot="1" x14ac:dyDescent="0.3">
      <c r="A23" s="1"/>
      <c r="B23" s="524" t="s">
        <v>411</v>
      </c>
      <c r="C23" s="525"/>
      <c r="D23" s="525"/>
      <c r="E23" s="30" t="str">
        <f>IF(AND((E21+E22)&gt;0,E20&gt;0),"Ne",(IF((ABS(E21+E22))&gt;((E20-(E21+E22))/2),"Ano","Ne")))</f>
        <v>Ne</v>
      </c>
      <c r="F23" s="2"/>
      <c r="G23" s="4"/>
    </row>
    <row r="24" spans="1:11" s="5" customFormat="1" ht="10.15" customHeight="1" thickBot="1" x14ac:dyDescent="0.3">
      <c r="A24" s="1"/>
      <c r="B24" s="4"/>
      <c r="C24" s="4"/>
      <c r="E24" s="3"/>
      <c r="F24" s="2"/>
      <c r="G24" s="4"/>
    </row>
    <row r="25" spans="1:11" s="5" customFormat="1" ht="20.25" customHeight="1" x14ac:dyDescent="0.25">
      <c r="A25" s="1"/>
      <c r="B25" s="41" t="s">
        <v>412</v>
      </c>
      <c r="C25" s="538" t="s">
        <v>401</v>
      </c>
      <c r="D25" s="538"/>
      <c r="E25" s="27" t="str">
        <f ca="1">IF(ISNUMBER(FIND("C,",$D$15,1)),"RELEVANTNÍ","NERELEVANTNÍ")</f>
        <v>NERELEVANTNÍ</v>
      </c>
      <c r="F25" s="2"/>
      <c r="G25" s="4"/>
    </row>
    <row r="26" spans="1:11" s="5" customFormat="1" ht="17.25" customHeight="1" x14ac:dyDescent="0.25">
      <c r="A26" s="1"/>
      <c r="B26" s="42" t="s">
        <v>697</v>
      </c>
      <c r="C26" s="533" t="s">
        <v>413</v>
      </c>
      <c r="D26" s="533"/>
      <c r="E26" s="35" t="s">
        <v>297</v>
      </c>
      <c r="F26" s="551" t="s">
        <v>468</v>
      </c>
      <c r="G26" s="552"/>
    </row>
    <row r="27" spans="1:11" s="5" customFormat="1" ht="17.25" customHeight="1" x14ac:dyDescent="0.25">
      <c r="A27" s="1"/>
      <c r="B27" s="42" t="s">
        <v>698</v>
      </c>
      <c r="C27" s="533" t="s">
        <v>414</v>
      </c>
      <c r="D27" s="533"/>
      <c r="E27" s="35" t="s">
        <v>297</v>
      </c>
      <c r="F27" s="551"/>
      <c r="G27" s="552"/>
    </row>
    <row r="28" spans="1:11" s="5" customFormat="1" ht="17.25" customHeight="1" thickBot="1" x14ac:dyDescent="0.3">
      <c r="A28" s="1"/>
      <c r="B28" s="524" t="s">
        <v>415</v>
      </c>
      <c r="C28" s="525"/>
      <c r="D28" s="525"/>
      <c r="E28" s="30" t="str">
        <f>IF(OR(E26="Ano",E27="Ano"),"Ano","Ne")</f>
        <v>Ne</v>
      </c>
      <c r="F28" s="2"/>
      <c r="G28" s="4"/>
    </row>
    <row r="29" spans="1:11" s="5" customFormat="1" ht="10.15" customHeight="1" thickBot="1" x14ac:dyDescent="0.3">
      <c r="A29" s="1"/>
      <c r="B29" s="4"/>
      <c r="C29" s="4"/>
      <c r="E29" s="3"/>
      <c r="F29" s="2"/>
      <c r="G29" s="4"/>
      <c r="K29" s="3"/>
    </row>
    <row r="30" spans="1:11" s="5" customFormat="1" ht="20.25" customHeight="1" x14ac:dyDescent="0.25">
      <c r="A30" s="1"/>
      <c r="B30" s="41" t="s">
        <v>416</v>
      </c>
      <c r="C30" s="538" t="s">
        <v>401</v>
      </c>
      <c r="D30" s="538"/>
      <c r="E30" s="27" t="str">
        <f ca="1">IF(ISNUMBER(FIND(",D",$D$15,1)),"RELEVANTNÍ","NERELEVANTNÍ")</f>
        <v>NERELEVANTNÍ</v>
      </c>
      <c r="F30" s="2"/>
      <c r="G30" s="4"/>
      <c r="K30" s="3"/>
    </row>
    <row r="31" spans="1:11" s="5" customFormat="1" ht="32.25" customHeight="1" x14ac:dyDescent="0.25">
      <c r="A31" s="1"/>
      <c r="B31" s="42" t="s">
        <v>417</v>
      </c>
      <c r="C31" s="533" t="s">
        <v>414</v>
      </c>
      <c r="D31" s="533"/>
      <c r="E31" s="35" t="s">
        <v>297</v>
      </c>
      <c r="F31" s="2"/>
      <c r="G31" s="4"/>
      <c r="K31" s="3"/>
    </row>
    <row r="32" spans="1:11" s="5" customFormat="1" ht="32.25" customHeight="1" x14ac:dyDescent="0.25">
      <c r="A32" s="1"/>
      <c r="B32" s="42" t="s">
        <v>418</v>
      </c>
      <c r="C32" s="533" t="s">
        <v>414</v>
      </c>
      <c r="D32" s="533"/>
      <c r="E32" s="35" t="s">
        <v>297</v>
      </c>
      <c r="F32" s="2"/>
      <c r="G32" s="4"/>
      <c r="K32" s="3"/>
    </row>
    <row r="33" spans="1:11" s="5" customFormat="1" ht="17.25" customHeight="1" thickBot="1" x14ac:dyDescent="0.3">
      <c r="A33" s="1"/>
      <c r="B33" s="524" t="s">
        <v>419</v>
      </c>
      <c r="C33" s="525"/>
      <c r="D33" s="525"/>
      <c r="E33" s="30" t="str">
        <f>IF(OR(E31="Ano",E32="Ano"),"Ano","Ne")</f>
        <v>Ne</v>
      </c>
      <c r="F33" s="2"/>
      <c r="G33" s="4"/>
      <c r="K33" s="3"/>
    </row>
    <row r="34" spans="1:11" s="5" customFormat="1" ht="10.15" customHeight="1" thickBot="1" x14ac:dyDescent="0.3">
      <c r="A34" s="1"/>
      <c r="B34" s="4"/>
      <c r="C34" s="4"/>
      <c r="E34" s="3"/>
      <c r="F34" s="2"/>
      <c r="G34" s="4"/>
      <c r="K34" s="3"/>
    </row>
    <row r="35" spans="1:11" s="5" customFormat="1" ht="20.25" customHeight="1" thickBot="1" x14ac:dyDescent="0.3">
      <c r="A35" s="1"/>
      <c r="B35" s="526" t="s">
        <v>420</v>
      </c>
      <c r="C35" s="527"/>
      <c r="D35" s="528"/>
      <c r="E35" s="27" t="str">
        <f ca="1">IF(ISNUMBER(FIND(",E",$D$15,1)),"RELEVANTNÍ","NERELEVANTNÍ")</f>
        <v>NERELEVANTNÍ</v>
      </c>
      <c r="F35" s="9"/>
      <c r="G35" s="14"/>
      <c r="K35" s="3"/>
    </row>
    <row r="36" spans="1:11" s="5" customFormat="1" ht="5.25" customHeight="1" thickBot="1" x14ac:dyDescent="0.3">
      <c r="A36" s="1"/>
      <c r="B36" s="4"/>
      <c r="C36" s="4"/>
      <c r="E36" s="1"/>
      <c r="F36" s="1"/>
      <c r="G36" s="14"/>
      <c r="K36" s="3"/>
    </row>
    <row r="37" spans="1:11" s="5" customFormat="1" ht="20.25" customHeight="1" x14ac:dyDescent="0.25">
      <c r="A37" s="1"/>
      <c r="B37" s="43" t="s">
        <v>421</v>
      </c>
      <c r="C37" s="44" t="s">
        <v>401</v>
      </c>
      <c r="D37" s="44" t="s">
        <v>422</v>
      </c>
      <c r="E37" s="140" t="str">
        <f>IF(ISBLANK('1b Formulář_kategorie podniku'!G11),"",$D$8)</f>
        <v/>
      </c>
      <c r="F37" s="141" t="str">
        <f>IF(ISBLANK('1b Formulář_kategorie podniku'!G11),"",DATE(YEAR($D$8)-1,MONTH($D$8),DAY($D$8)))</f>
        <v/>
      </c>
      <c r="G37" s="14"/>
      <c r="K37" s="3"/>
    </row>
    <row r="38" spans="1:11" s="5" customFormat="1" ht="13.9" customHeight="1" x14ac:dyDescent="0.25">
      <c r="A38" s="1"/>
      <c r="B38" s="130"/>
      <c r="C38" s="128"/>
      <c r="D38" s="128"/>
      <c r="E38" s="131" t="s">
        <v>403</v>
      </c>
      <c r="F38" s="132" t="s">
        <v>423</v>
      </c>
      <c r="G38" s="14"/>
      <c r="K38" s="3"/>
    </row>
    <row r="39" spans="1:11" s="5" customFormat="1" ht="36" x14ac:dyDescent="0.25">
      <c r="A39" s="1"/>
      <c r="B39" s="40" t="s">
        <v>404</v>
      </c>
      <c r="C39" s="186" t="s">
        <v>405</v>
      </c>
      <c r="D39" s="186" t="s">
        <v>406</v>
      </c>
      <c r="E39" s="17"/>
      <c r="F39" s="29"/>
      <c r="G39" s="14"/>
      <c r="H39" s="1"/>
      <c r="K39" s="3"/>
    </row>
    <row r="40" spans="1:11" s="5" customFormat="1" ht="36" x14ac:dyDescent="0.25">
      <c r="A40" s="1"/>
      <c r="B40" s="40" t="s">
        <v>424</v>
      </c>
      <c r="C40" s="186" t="s">
        <v>405</v>
      </c>
      <c r="D40" s="186" t="s">
        <v>425</v>
      </c>
      <c r="E40" s="17"/>
      <c r="F40" s="29"/>
      <c r="G40" s="14"/>
      <c r="H40" s="1"/>
      <c r="K40" s="3"/>
    </row>
    <row r="41" spans="1:11" s="5" customFormat="1" ht="17.25" customHeight="1" x14ac:dyDescent="0.25">
      <c r="A41" s="1"/>
      <c r="B41" s="529" t="s">
        <v>426</v>
      </c>
      <c r="C41" s="530"/>
      <c r="D41" s="530"/>
      <c r="E41" s="32" t="str">
        <f>IF(OR(E39=0,ISBLANK(E39)),"NR",IF((E40/E39)&lt;=0,"N/A",(E40/E39)))</f>
        <v>NR</v>
      </c>
      <c r="F41" s="32" t="str">
        <f>IF(OR(F39=0,ISBLANK(F39)),"NR",IF((F40/F39)&lt;=0,"N/A",(F40/F39)))</f>
        <v>NR</v>
      </c>
      <c r="G41" s="14"/>
      <c r="H41" s="187"/>
      <c r="K41" s="3"/>
    </row>
    <row r="42" spans="1:11" s="5" customFormat="1" ht="17.25" customHeight="1" x14ac:dyDescent="0.25">
      <c r="A42" s="1"/>
      <c r="B42" s="524" t="s">
        <v>691</v>
      </c>
      <c r="C42" s="525"/>
      <c r="D42" s="525"/>
      <c r="E42" s="33" t="str">
        <f>IF(ISBLANK(E39),"NR",IF(OR((E39)=0,E41="N/A",E41&gt;7.5),"Ano","Ne"))</f>
        <v>NR</v>
      </c>
      <c r="F42" s="34" t="str">
        <f>IF(ISBLANK(F39),"NR",IF(OR((F39)=0,F41="N/A",F41&gt;7.5),"Ano","Ne"))</f>
        <v>NR</v>
      </c>
      <c r="G42" s="14"/>
      <c r="K42" s="3"/>
    </row>
    <row r="43" spans="1:11" s="5" customFormat="1" ht="5.25" customHeight="1" thickBot="1" x14ac:dyDescent="0.3">
      <c r="A43" s="1"/>
      <c r="B43" s="4"/>
      <c r="C43" s="4"/>
      <c r="E43" s="1"/>
      <c r="F43" s="1"/>
      <c r="G43" s="14"/>
      <c r="K43" s="3"/>
    </row>
    <row r="44" spans="1:11" s="5" customFormat="1" ht="20.25" customHeight="1" x14ac:dyDescent="0.25">
      <c r="A44" s="1"/>
      <c r="B44" s="43" t="s">
        <v>427</v>
      </c>
      <c r="C44" s="44" t="s">
        <v>401</v>
      </c>
      <c r="D44" s="44" t="s">
        <v>422</v>
      </c>
      <c r="E44" s="140" t="str">
        <f>IF(ISBLANK('1b Formulář_kategorie podniku'!G11),"",$D$8)</f>
        <v/>
      </c>
      <c r="F44" s="141" t="str">
        <f>IF(ISBLANK('1b Formulář_kategorie podniku'!G11),"",DATE(YEAR($D$8)-1,MONTH($D$8),DAY($D$8)))</f>
        <v/>
      </c>
      <c r="G44" s="14"/>
    </row>
    <row r="45" spans="1:11" s="5" customFormat="1" ht="17.25" customHeight="1" x14ac:dyDescent="0.25">
      <c r="A45" s="1"/>
      <c r="B45" s="40" t="s">
        <v>428</v>
      </c>
      <c r="C45" s="188"/>
      <c r="D45" s="189"/>
      <c r="E45" s="17"/>
      <c r="F45" s="29"/>
      <c r="G45" s="14"/>
      <c r="H45" s="1"/>
    </row>
    <row r="46" spans="1:11" s="5" customFormat="1" ht="17.25" customHeight="1" x14ac:dyDescent="0.25">
      <c r="A46" s="1"/>
      <c r="B46" s="40" t="s">
        <v>429</v>
      </c>
      <c r="C46" s="531" t="s">
        <v>430</v>
      </c>
      <c r="D46" s="532"/>
      <c r="E46" s="17"/>
      <c r="F46" s="29"/>
      <c r="G46" s="14"/>
      <c r="H46" s="1"/>
    </row>
    <row r="47" spans="1:11" s="5" customFormat="1" ht="36" x14ac:dyDescent="0.25">
      <c r="A47" s="1"/>
      <c r="B47" s="40" t="s">
        <v>431</v>
      </c>
      <c r="C47" s="186" t="s">
        <v>408</v>
      </c>
      <c r="D47" s="186" t="s">
        <v>432</v>
      </c>
      <c r="E47" s="17"/>
      <c r="F47" s="29"/>
      <c r="G47" s="14"/>
      <c r="H47" s="1"/>
    </row>
    <row r="48" spans="1:11" s="5" customFormat="1" ht="17.25" customHeight="1" x14ac:dyDescent="0.25">
      <c r="A48" s="1"/>
      <c r="B48" s="529" t="s">
        <v>433</v>
      </c>
      <c r="C48" s="530"/>
      <c r="D48" s="530"/>
      <c r="E48" s="15" t="str">
        <f>IF(E46=0,"NR",(E45+E46+E47)/E46)</f>
        <v>NR</v>
      </c>
      <c r="F48" s="32" t="str">
        <f>IF(F46=0,"NR",(F45+F46+F47)/F46)</f>
        <v>NR</v>
      </c>
      <c r="G48" s="14"/>
    </row>
    <row r="49" spans="1:7" s="5" customFormat="1" ht="17.25" customHeight="1" x14ac:dyDescent="0.25">
      <c r="A49" s="1"/>
      <c r="B49" s="524" t="s">
        <v>434</v>
      </c>
      <c r="C49" s="525"/>
      <c r="D49" s="525"/>
      <c r="E49" s="33" t="str">
        <f>IF((E48)="NR","NR",IF((E48)&lt;1,"Ano","Ne"))</f>
        <v>NR</v>
      </c>
      <c r="F49" s="34" t="str">
        <f>IF((F48)="NR","NR",IF((F48)&lt;1,"Ano","Ne"))</f>
        <v>NR</v>
      </c>
      <c r="G49" s="14"/>
    </row>
    <row r="50" spans="1:7" ht="5.25" customHeight="1" thickBot="1" x14ac:dyDescent="0.3">
      <c r="B50" s="4"/>
      <c r="C50" s="4"/>
      <c r="D50" s="5"/>
    </row>
    <row r="51" spans="1:7" s="5" customFormat="1" ht="20.25" customHeight="1" thickBot="1" x14ac:dyDescent="0.3">
      <c r="A51" s="1"/>
      <c r="B51" s="518" t="s">
        <v>435</v>
      </c>
      <c r="C51" s="519"/>
      <c r="D51" s="520"/>
      <c r="E51" s="31" t="str">
        <f>IF(AND(E42="ANO",F42="Ano",E49="Ano",F49="Ano"),"Ano","Ne")</f>
        <v>Ne</v>
      </c>
      <c r="F51" s="2"/>
      <c r="G51" s="7"/>
    </row>
    <row r="52" spans="1:7" s="5" customFormat="1" ht="15" customHeight="1" thickBot="1" x14ac:dyDescent="0.3">
      <c r="A52" s="1"/>
      <c r="B52" s="4"/>
      <c r="C52" s="4"/>
      <c r="E52" s="3"/>
      <c r="F52" s="2"/>
      <c r="G52" s="4"/>
    </row>
    <row r="53" spans="1:7" s="5" customFormat="1" ht="32.25" customHeight="1" thickBot="1" x14ac:dyDescent="0.3">
      <c r="A53" s="1"/>
      <c r="B53" s="521" t="s">
        <v>436</v>
      </c>
      <c r="C53" s="522"/>
      <c r="D53" s="523"/>
      <c r="E53" s="16" t="str">
        <f>IF(OR(E23="Ano",E28="Ano",E33="Ano",E51="Ano"),"Ano","Ne")</f>
        <v>Ne</v>
      </c>
      <c r="F53" s="2"/>
      <c r="G53" s="4"/>
    </row>
    <row r="54" spans="1:7" s="5" customFormat="1" ht="18" customHeight="1" x14ac:dyDescent="0.25">
      <c r="A54" s="1"/>
      <c r="B54" s="2"/>
      <c r="C54" s="2"/>
      <c r="D54" s="3"/>
      <c r="E54" s="3"/>
      <c r="F54" s="2"/>
      <c r="G54" s="4"/>
    </row>
    <row r="55" spans="1:7" s="5" customFormat="1" ht="6" customHeight="1" x14ac:dyDescent="0.25">
      <c r="A55" s="1"/>
      <c r="B55" s="2"/>
      <c r="C55" s="2"/>
      <c r="D55" s="3"/>
      <c r="E55" s="3"/>
      <c r="F55" s="2"/>
      <c r="G55" s="4"/>
    </row>
    <row r="57" spans="1:7" s="5" customFormat="1" ht="21" customHeight="1" x14ac:dyDescent="0.25">
      <c r="A57" s="1"/>
      <c r="B57" s="2"/>
      <c r="C57" s="2"/>
      <c r="D57" s="3"/>
      <c r="E57" s="3"/>
      <c r="F57" s="2"/>
      <c r="G57" s="4"/>
    </row>
    <row r="58" spans="1:7" s="5" customFormat="1" ht="32.25" customHeight="1" x14ac:dyDescent="0.25">
      <c r="A58" s="1"/>
      <c r="B58" s="2"/>
      <c r="C58" s="2"/>
      <c r="D58" s="3"/>
      <c r="E58" s="3"/>
      <c r="F58" s="2"/>
      <c r="G58" s="4"/>
    </row>
  </sheetData>
  <sheetProtection algorithmName="SHA-512" hashValue="7CV0TFs8L4t5HJ8cS3DTX7YbGV3pvCpcTLSv64GIYJhZP0WoNZ4RRmlIRnFSij/4/pzNLAxef2Qn/5uEyMx35A==" saltValue="4PSblo//sS1QyWgdYbkXPA==" spinCount="100000" sheet="1" objects="1" scenarios="1"/>
  <mergeCells count="44">
    <mergeCell ref="G13:L13"/>
    <mergeCell ref="F26:G27"/>
    <mergeCell ref="B7:C7"/>
    <mergeCell ref="D7:F7"/>
    <mergeCell ref="B8:C8"/>
    <mergeCell ref="D8:F8"/>
    <mergeCell ref="B10:C10"/>
    <mergeCell ref="D10:F10"/>
    <mergeCell ref="B11:C11"/>
    <mergeCell ref="D11:F11"/>
    <mergeCell ref="B12:C12"/>
    <mergeCell ref="D12:F12"/>
    <mergeCell ref="F15:G15"/>
    <mergeCell ref="D15:E15"/>
    <mergeCell ref="B13:C13"/>
    <mergeCell ref="D13:F13"/>
    <mergeCell ref="B15:C15"/>
    <mergeCell ref="B4:C4"/>
    <mergeCell ref="D4:F4"/>
    <mergeCell ref="B5:C5"/>
    <mergeCell ref="D5:F5"/>
    <mergeCell ref="B6:C6"/>
    <mergeCell ref="D6:F6"/>
    <mergeCell ref="C26:D26"/>
    <mergeCell ref="C27:D27"/>
    <mergeCell ref="B28:D28"/>
    <mergeCell ref="C30:D30"/>
    <mergeCell ref="C31:D31"/>
    <mergeCell ref="C2:F2"/>
    <mergeCell ref="B51:D51"/>
    <mergeCell ref="B53:D53"/>
    <mergeCell ref="B33:D33"/>
    <mergeCell ref="B35:D35"/>
    <mergeCell ref="B41:D41"/>
    <mergeCell ref="B42:D42"/>
    <mergeCell ref="B48:D48"/>
    <mergeCell ref="B49:D49"/>
    <mergeCell ref="C46:D46"/>
    <mergeCell ref="C32:D32"/>
    <mergeCell ref="B17:B18"/>
    <mergeCell ref="C17:C18"/>
    <mergeCell ref="D17:D18"/>
    <mergeCell ref="B23:D23"/>
    <mergeCell ref="C25:D25"/>
  </mergeCells>
  <conditionalFormatting sqref="A1:A24">
    <cfRule type="beginsWith" dxfId="175" priority="60" operator="beginsWith" text="RE">
      <formula>LEFT(A1,LEN("RE"))="RE"</formula>
    </cfRule>
    <cfRule type="containsText" dxfId="174" priority="61" operator="containsText" text="&quot;RELEVANTNÍ&quot;">
      <formula>NOT(ISERROR(SEARCH("""RELEVANTNÍ""",A1)))</formula>
    </cfRule>
  </conditionalFormatting>
  <conditionalFormatting sqref="A26:A29">
    <cfRule type="beginsWith" dxfId="173" priority="79" operator="beginsWith" text="RE">
      <formula>LEFT(A26,LEN("RE"))="RE"</formula>
    </cfRule>
    <cfRule type="containsText" dxfId="172" priority="80" operator="containsText" text="&quot;RELEVANTNÍ&quot;">
      <formula>NOT(ISERROR(SEARCH("""RELEVANTNÍ""",A26)))</formula>
    </cfRule>
  </conditionalFormatting>
  <conditionalFormatting sqref="A31:A1048576">
    <cfRule type="beginsWith" dxfId="171" priority="47" operator="beginsWith" text="RE">
      <formula>LEFT(A31,LEN("RE"))="RE"</formula>
    </cfRule>
    <cfRule type="containsText" dxfId="170" priority="48" operator="containsText" text="&quot;RELEVANTNÍ&quot;">
      <formula>NOT(ISERROR(SEARCH("""RELEVANTNÍ""",A31)))</formula>
    </cfRule>
  </conditionalFormatting>
  <conditionalFormatting sqref="D13:F13">
    <cfRule type="cellIs" dxfId="167" priority="20" operator="equal">
      <formula>"vyberte variantu"</formula>
    </cfRule>
  </conditionalFormatting>
  <conditionalFormatting sqref="E17 E25 E30 E35">
    <cfRule type="beginsWith" dxfId="166" priority="1" operator="beginsWith" text="RE">
      <formula>LEFT(E17,LEN("RE"))="RE"</formula>
    </cfRule>
    <cfRule type="beginsWith" dxfId="165" priority="2" operator="beginsWith" text="NERE">
      <formula>LEFT(E17,LEN("NERE"))="NERE"</formula>
    </cfRule>
  </conditionalFormatting>
  <conditionalFormatting sqref="E20:E22">
    <cfRule type="expression" dxfId="164" priority="34">
      <formula>$E$17="RELEVANTNÍ"</formula>
    </cfRule>
    <cfRule type="expression" dxfId="163" priority="55">
      <formula>$E$17="NERELEVANTNÍ"</formula>
    </cfRule>
  </conditionalFormatting>
  <conditionalFormatting sqref="E23 E28 E33 E51">
    <cfRule type="containsText" dxfId="162" priority="83" operator="containsText" text="Ne">
      <formula>NOT(ISERROR(SEARCH("Ne",E23)))</formula>
    </cfRule>
    <cfRule type="containsText" dxfId="161" priority="84" operator="containsText" text="Ano">
      <formula>NOT(ISERROR(SEARCH("Ano",E23)))</formula>
    </cfRule>
  </conditionalFormatting>
  <conditionalFormatting sqref="E26:E27">
    <cfRule type="expression" dxfId="160" priority="5">
      <formula>$E$25="NERELEVANTNÍ"</formula>
    </cfRule>
    <cfRule type="expression" dxfId="159" priority="9">
      <formula>$E$25="RELEVANTNÍ"</formula>
    </cfRule>
  </conditionalFormatting>
  <conditionalFormatting sqref="E31:E32">
    <cfRule type="expression" dxfId="158" priority="3">
      <formula>$E$30="NERELEVANTNÍ"</formula>
    </cfRule>
    <cfRule type="expression" dxfId="157" priority="8">
      <formula>$E$30="RELEVANTNÍ"</formula>
    </cfRule>
  </conditionalFormatting>
  <conditionalFormatting sqref="E53">
    <cfRule type="containsText" dxfId="156" priority="44" operator="containsText" text="Ne">
      <formula>NOT(ISERROR(SEARCH("Ne",E53)))</formula>
    </cfRule>
    <cfRule type="containsText" dxfId="155" priority="45" operator="containsText" text="Ano">
      <formula>NOT(ISERROR(SEARCH("Ano",E53)))</formula>
    </cfRule>
  </conditionalFormatting>
  <conditionalFormatting sqref="E39:F40 E45:F47">
    <cfRule type="expression" dxfId="154" priority="6">
      <formula>$E$35="RELEVANTNÍ"</formula>
    </cfRule>
    <cfRule type="expression" dxfId="153" priority="51">
      <formula>$E$35="NERELEVANTNÍ"</formula>
    </cfRule>
  </conditionalFormatting>
  <conditionalFormatting sqref="G13">
    <cfRule type="beginsWith" dxfId="152" priority="21" operator="beginsWith" text="RE">
      <formula>LEFT(G13,LEN("RE"))="RE"</formula>
    </cfRule>
  </conditionalFormatting>
  <conditionalFormatting sqref="H39:H41">
    <cfRule type="beginsWith" dxfId="151" priority="72" operator="beginsWith" text="RE">
      <formula>LEFT(H39,LEN("RE"))="RE"</formula>
    </cfRule>
  </conditionalFormatting>
  <conditionalFormatting sqref="H45:H47">
    <cfRule type="beginsWith" dxfId="150" priority="71" operator="beginsWith" text="RE">
      <formula>LEFT(H45,LEN("RE"))="RE"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10" operator="equal" id="{368ED793-50BE-467C-BF0B-740A0D012CB3}">
            <xm:f>'2i Právní formy žadatelů v MS'!$F$25</xm:f>
            <x14:dxf>
              <fill>
                <patternFill>
                  <bgColor theme="7" tint="0.79998168889431442"/>
                </patternFill>
              </fill>
            </x14:dxf>
          </x14:cfRule>
          <x14:cfRule type="cellIs" priority="11" operator="equal" id="{BFE5682A-9066-4B12-BB39-65D37D94CA28}">
            <xm:f>'2i Právní formy žadatelů v MS'!$F$24</xm:f>
            <x14:dxf>
              <fill>
                <patternFill>
                  <bgColor theme="7" tint="0.79998168889431442"/>
                </patternFill>
              </fill>
            </x14:dxf>
          </x14:cfRule>
          <xm:sqref>D13:F13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promptTitle="Vyberte" xr:uid="{00000000-0002-0000-0200-000001000000}">
          <x14:formula1>
            <xm:f>'2b Právní formy žadatelů'!$B$79:$B$81</xm:f>
          </x14:formula1>
          <xm:sqref>E26:E27 E31:E32</xm:sqref>
        </x14:dataValidation>
        <x14:dataValidation type="list" allowBlank="1" showInputMessage="1" showErrorMessage="1" xr:uid="{4B1E8339-27FD-450E-9524-812CFDA64C57}">
          <x14:formula1>
            <xm:f>'2i Právní formy žadatelů v MS'!$F$23:$F$25</xm:f>
          </x14:formula1>
          <xm:sqref>D13:F13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67"/>
  <sheetViews>
    <sheetView showGridLines="0" zoomScaleNormal="100" workbookViewId="0">
      <pane xSplit="3" ySplit="3" topLeftCell="D4" activePane="bottomRight" state="frozen"/>
      <selection pane="topRight" activeCell="G47" sqref="G47"/>
      <selection pane="bottomLeft" activeCell="G47" sqref="G47"/>
      <selection pane="bottomRight" activeCell="E43" sqref="E43"/>
    </sheetView>
  </sheetViews>
  <sheetFormatPr defaultColWidth="11" defaultRowHeight="14.25" x14ac:dyDescent="0.25"/>
  <cols>
    <col min="1" max="1" width="4.5" style="1" customWidth="1"/>
    <col min="2" max="2" width="56.25" style="2" customWidth="1"/>
    <col min="3" max="3" width="12.5" style="2" customWidth="1"/>
    <col min="4" max="4" width="12.5" style="3" customWidth="1"/>
    <col min="5" max="5" width="17.25" style="3" bestFit="1" customWidth="1"/>
    <col min="6" max="6" width="16.25" style="2" bestFit="1" customWidth="1"/>
    <col min="7" max="7" width="22" style="4" customWidth="1"/>
    <col min="8" max="13" width="10.5" style="5"/>
    <col min="14" max="16384" width="11" style="3"/>
  </cols>
  <sheetData>
    <row r="1" spans="1:13" ht="5.25" customHeight="1" x14ac:dyDescent="0.25"/>
    <row r="2" spans="1:13" ht="38.65" customHeight="1" x14ac:dyDescent="0.25">
      <c r="B2" s="20" t="s">
        <v>392</v>
      </c>
      <c r="D2" s="565" t="s">
        <v>437</v>
      </c>
      <c r="E2" s="565"/>
      <c r="F2" s="565"/>
    </row>
    <row r="3" spans="1:13" ht="9.6" customHeight="1" thickBot="1" x14ac:dyDescent="0.3"/>
    <row r="4" spans="1:13" ht="17.25" customHeight="1" x14ac:dyDescent="0.25">
      <c r="A4" s="6" t="s">
        <v>394</v>
      </c>
      <c r="B4" s="541" t="s">
        <v>438</v>
      </c>
      <c r="C4" s="542"/>
      <c r="D4" s="543" t="str">
        <f>IF(ISTEXT(VLOOKUP('1b Formulář_kategorie podniku'!G13,'2b Právní formy žadatelů'!E13:E28,1,FALSE)),IF(ISBLANK('1b Formulář_kategorie podniku'!G7),"",IF(ISBLANK('1b Formulář_kategorie podniku'!G7),"",'1b Formulář_kategorie podniku'!G7)),"")</f>
        <v/>
      </c>
      <c r="E4" s="543"/>
      <c r="F4" s="544"/>
      <c r="G4" s="5"/>
    </row>
    <row r="5" spans="1:13" s="2" customFormat="1" ht="15" x14ac:dyDescent="0.25">
      <c r="A5" s="9"/>
      <c r="B5" s="545" t="s">
        <v>78</v>
      </c>
      <c r="C5" s="546"/>
      <c r="D5" s="547" t="str">
        <f>IF(ISTEXT(VLOOKUP('1b Formulář_kategorie podniku'!G13,'2b Právní formy žadatelů'!E13:E28,1,FALSE)),IF(ISBLANK('1b Formulář_kategorie podniku'!G7),"",IF(ISBLANK('1b Formulář_kategorie podniku'!G8),"",'1b Formulář_kategorie podniku'!G8)),"")</f>
        <v/>
      </c>
      <c r="E5" s="547"/>
      <c r="F5" s="548"/>
      <c r="G5" s="14"/>
      <c r="H5" s="4"/>
      <c r="I5" s="4"/>
      <c r="J5" s="4"/>
      <c r="K5" s="4"/>
      <c r="L5" s="4"/>
      <c r="M5" s="4"/>
    </row>
    <row r="6" spans="1:13" s="2" customFormat="1" ht="15" x14ac:dyDescent="0.25">
      <c r="A6" s="9"/>
      <c r="B6" s="545" t="s">
        <v>439</v>
      </c>
      <c r="C6" s="546"/>
      <c r="D6" s="547" t="str">
        <f>IF(ISTEXT(VLOOKUP('1b Formulář_kategorie podniku'!G13,'2b Právní formy žadatelů'!E13:E28,1,FALSE)),IF(ISBLANK('1b Formulář_kategorie podniku'!G7),"",IF(ISBLANK('1b Formulář_kategorie podniku'!G9),"",'1b Formulář_kategorie podniku'!G9)),"")</f>
        <v/>
      </c>
      <c r="E6" s="547"/>
      <c r="F6" s="548"/>
      <c r="G6" s="14"/>
      <c r="H6" s="4"/>
      <c r="I6" s="4"/>
      <c r="J6" s="4"/>
      <c r="K6" s="4"/>
      <c r="L6" s="4"/>
      <c r="M6" s="4"/>
    </row>
    <row r="7" spans="1:13" s="2" customFormat="1" ht="15" x14ac:dyDescent="0.25">
      <c r="A7" s="9"/>
      <c r="B7" s="545" t="s">
        <v>80</v>
      </c>
      <c r="C7" s="546"/>
      <c r="D7" s="553" t="str">
        <f>IF(ISTEXT(VLOOKUP('1b Formulář_kategorie podniku'!G13,'2b Právní formy žadatelů'!E13:E28,1,FALSE)),IF(ISBLANK('1b Formulář_kategorie podniku'!G7),"",IF(ISBLANK('1b Formulář_kategorie podniku'!G10),"",'1b Formulář_kategorie podniku'!G10)),"")</f>
        <v/>
      </c>
      <c r="E7" s="553"/>
      <c r="F7" s="554"/>
      <c r="G7" s="8"/>
      <c r="H7" s="4"/>
      <c r="I7" s="4"/>
      <c r="J7" s="4"/>
      <c r="K7" s="4"/>
      <c r="L7" s="4"/>
      <c r="M7" s="4"/>
    </row>
    <row r="8" spans="1:13" s="2" customFormat="1" ht="28.9" customHeight="1" thickBot="1" x14ac:dyDescent="0.3">
      <c r="A8" s="9"/>
      <c r="B8" s="555" t="s">
        <v>81</v>
      </c>
      <c r="C8" s="556"/>
      <c r="D8" s="557" t="str">
        <f>IF(ISTEXT(VLOOKUP('1b Formulář_kategorie podniku'!G13,'2b Právní formy žadatelů'!E13:E28,1,FALSE)),IF(ISBLANK('1b Formulář_kategorie podniku'!G7),"",IF(ISBLANK('1b Formulář_kategorie podniku'!G11),"",'1b Formulář_kategorie podniku'!G11)),"")</f>
        <v/>
      </c>
      <c r="E8" s="557"/>
      <c r="F8" s="558"/>
      <c r="G8" s="8"/>
      <c r="H8" s="4"/>
      <c r="I8" s="4"/>
      <c r="J8" s="4"/>
      <c r="K8" s="4"/>
      <c r="L8" s="4"/>
      <c r="M8" s="4"/>
    </row>
    <row r="9" spans="1:13" s="2" customFormat="1" ht="15" thickBot="1" x14ac:dyDescent="0.3">
      <c r="A9" s="9"/>
      <c r="C9" s="9"/>
      <c r="G9" s="4"/>
      <c r="H9" s="4"/>
      <c r="I9" s="4"/>
      <c r="J9" s="190"/>
      <c r="L9" s="4"/>
      <c r="M9" s="4"/>
    </row>
    <row r="10" spans="1:13" s="2" customFormat="1" ht="15" x14ac:dyDescent="0.25">
      <c r="A10" s="9"/>
      <c r="B10" s="541" t="s">
        <v>382</v>
      </c>
      <c r="C10" s="542"/>
      <c r="D10" s="570" t="str">
        <f>IF(ISTEXT(VLOOKUP('1b Formulář_kategorie podniku'!G13,'2b Právní formy žadatelů'!E13:E28,1,FALSE)),(IF(ISBLANK('1b Formulář_kategorie podniku'!G13),"",IF('1b Formulář_kategorie podniku'!N42="MSP","Ano","Ne"))),"")</f>
        <v/>
      </c>
      <c r="E10" s="570"/>
      <c r="F10" s="571"/>
      <c r="G10" s="4"/>
      <c r="I10" s="4"/>
      <c r="J10" s="4"/>
      <c r="L10" s="4"/>
      <c r="M10" s="4"/>
    </row>
    <row r="11" spans="1:13" s="2" customFormat="1" ht="30.6" customHeight="1" x14ac:dyDescent="0.25">
      <c r="A11" s="9"/>
      <c r="B11" s="559" t="s">
        <v>383</v>
      </c>
      <c r="C11" s="560"/>
      <c r="D11" s="547" t="str">
        <f ca="1">IF(ISTEXT(VLOOKUP('1b Formulář_kategorie podniku'!G13,'2b Právní formy žadatelů'!E13:E28,1,FALSE)),IF(ISBLANK('1b Formulář_kategorie podniku'!G10),"",IF(YEARFRAC(D7,TODAY())&lt;3,"Ano","Ne")),"")</f>
        <v/>
      </c>
      <c r="E11" s="547"/>
      <c r="F11" s="548"/>
      <c r="G11" s="4"/>
      <c r="H11" s="4"/>
      <c r="I11" s="4"/>
      <c r="J11" s="4"/>
      <c r="L11" s="4"/>
      <c r="M11" s="4"/>
    </row>
    <row r="12" spans="1:13" s="2" customFormat="1" ht="15" x14ac:dyDescent="0.25">
      <c r="A12" s="9"/>
      <c r="B12" s="545" t="s">
        <v>83</v>
      </c>
      <c r="C12" s="546"/>
      <c r="D12" s="547" t="str">
        <f>IF(ISTEXT(VLOOKUP('1b Formulář_kategorie podniku'!G13,'2b Právní formy žadatelů'!E13:E28,1,FALSE)),IF(ISBLANK('1b Formulář_kategorie podniku'!G13),"",'1b Formulář_kategorie podniku'!G13),"")</f>
        <v/>
      </c>
      <c r="E12" s="547"/>
      <c r="F12" s="548"/>
      <c r="G12" s="4"/>
      <c r="H12" s="4"/>
      <c r="I12" s="4"/>
      <c r="J12" s="4"/>
      <c r="L12" s="4"/>
      <c r="M12" s="4"/>
    </row>
    <row r="13" spans="1:13" s="2" customFormat="1" ht="120" customHeight="1" thickBot="1" x14ac:dyDescent="0.3">
      <c r="A13" s="9"/>
      <c r="B13" s="555" t="s">
        <v>396</v>
      </c>
      <c r="C13" s="556"/>
      <c r="D13" s="563" t="s">
        <v>297</v>
      </c>
      <c r="E13" s="563"/>
      <c r="F13" s="564"/>
      <c r="G13" s="549" t="s">
        <v>702</v>
      </c>
      <c r="H13" s="550"/>
      <c r="I13" s="550"/>
      <c r="J13" s="550"/>
      <c r="K13" s="550"/>
      <c r="L13" s="550"/>
      <c r="M13" s="4"/>
    </row>
    <row r="14" spans="1:13" ht="20.25" customHeight="1" thickBot="1" x14ac:dyDescent="0.3">
      <c r="K14" s="3"/>
    </row>
    <row r="15" spans="1:13" ht="20.25" customHeight="1" thickBot="1" x14ac:dyDescent="0.3">
      <c r="A15" s="6" t="s">
        <v>397</v>
      </c>
      <c r="B15" s="539" t="s">
        <v>398</v>
      </c>
      <c r="C15" s="540"/>
      <c r="D15" s="561" t="b">
        <f ca="1">IF(AND(D10="Ano",D11="Ano"),"kritéria C,D",IF(AND(D10="Ano",D11="Ne",ISNONTEXT(VLOOKUP(D12,'2i Právní formy žadatelů v MS'!$F$15:$F$22,1,FALSE))),"kritéria C,D",IF(AND(D10="Ano",D11="Ne",ISTEXT(VLOOKUP(D12,'2i Právní formy žadatelů v MS'!$F$15:$F$18,1,FALSE))),"kritéria A,C,D",IF(AND(D10="Ano",D11="Ne",ISTEXT(VLOOKUP(D12,'2i Právní formy žadatelů v MS'!$F$19:$F$22,1,FALSE))),"kritéria B,C,D",IF(AND(D10="Ne",ISTEXT(VLOOKUP(D12,'2i Právní formy žadatelů v MS'!$F$15:$F$18,1,FALSE))),"kritéria A,C,D,E",IF(AND(D10="Ne",ISTEXT(VLOOKUP(D12,'2i Právní formy žadatelů v MS'!$F$19:$F$22,1,FALSE))),"kritéria B,C,D,E",IF(AND(D10="Ne",ISNONTEXT(VLOOKUP(D12,'2i Právní formy žadatelů v MS'!$F$15:$F$22,1,FALSE))),"kritéria C,D,E",IF(AND(D10="Ne",D12="Fyzická osoba nepodnikající"),"kritéria C,D"))))))))</f>
        <v>0</v>
      </c>
      <c r="E15" s="562"/>
      <c r="F15" s="574" t="s">
        <v>399</v>
      </c>
      <c r="G15" s="575"/>
      <c r="K15" s="3"/>
    </row>
    <row r="16" spans="1:13" ht="8.25" customHeight="1" thickBot="1" x14ac:dyDescent="0.3">
      <c r="K16" s="3"/>
    </row>
    <row r="17" spans="1:11" ht="20.25" customHeight="1" x14ac:dyDescent="0.25">
      <c r="B17" s="541" t="s">
        <v>440</v>
      </c>
      <c r="C17" s="572" t="s">
        <v>401</v>
      </c>
      <c r="D17" s="566" t="s">
        <v>402</v>
      </c>
      <c r="E17" s="27" t="str">
        <f ca="1">IF(ISNUMBER(FIND("A,",$D$15,1)),"RELEVANTNÍ","NERELEVANTNÍ")</f>
        <v>NERELEVANTNÍ</v>
      </c>
      <c r="K17" s="3"/>
    </row>
    <row r="18" spans="1:11" s="11" customFormat="1" ht="20.25" customHeight="1" x14ac:dyDescent="0.25">
      <c r="A18" s="1"/>
      <c r="B18" s="545"/>
      <c r="C18" s="573"/>
      <c r="D18" s="567"/>
      <c r="E18" s="139" t="str">
        <f>IF($D$8&gt;1,$D$8,"")</f>
        <v/>
      </c>
    </row>
    <row r="19" spans="1:11" s="11" customFormat="1" ht="10.9" customHeight="1" x14ac:dyDescent="0.25">
      <c r="A19" s="1"/>
      <c r="B19" s="127"/>
      <c r="C19" s="128"/>
      <c r="D19" s="128"/>
      <c r="E19" s="129" t="s">
        <v>403</v>
      </c>
    </row>
    <row r="20" spans="1:11" s="11" customFormat="1" ht="22.9" customHeight="1" x14ac:dyDescent="0.25">
      <c r="A20" s="1"/>
      <c r="B20" s="28" t="s">
        <v>404</v>
      </c>
      <c r="C20" s="121" t="s">
        <v>441</v>
      </c>
      <c r="D20" s="121" t="s">
        <v>442</v>
      </c>
      <c r="E20" s="29"/>
    </row>
    <row r="21" spans="1:11" ht="24" x14ac:dyDescent="0.25">
      <c r="B21" s="28" t="s">
        <v>443</v>
      </c>
      <c r="C21" s="121" t="s">
        <v>441</v>
      </c>
      <c r="D21" s="121" t="s">
        <v>700</v>
      </c>
      <c r="E21" s="29"/>
      <c r="F21" s="581" t="s">
        <v>462</v>
      </c>
      <c r="G21" s="582"/>
      <c r="K21" s="3"/>
    </row>
    <row r="22" spans="1:11" ht="24" x14ac:dyDescent="0.25">
      <c r="B22" s="28" t="s">
        <v>444</v>
      </c>
      <c r="C22" s="121" t="s">
        <v>441</v>
      </c>
      <c r="D22" s="121" t="s">
        <v>701</v>
      </c>
      <c r="E22" s="29"/>
      <c r="F22" s="581"/>
      <c r="G22" s="582"/>
      <c r="K22" s="3"/>
    </row>
    <row r="23" spans="1:11" ht="17.25" customHeight="1" thickBot="1" x14ac:dyDescent="0.3">
      <c r="B23" s="578" t="s">
        <v>445</v>
      </c>
      <c r="C23" s="579"/>
      <c r="D23" s="580"/>
      <c r="E23" s="30" t="str">
        <f>IF(E20&lt;((E21+E22)/2),"Ano","Ne")</f>
        <v>Ne</v>
      </c>
      <c r="K23" s="3"/>
    </row>
    <row r="24" spans="1:11" ht="10.15" customHeight="1" thickBot="1" x14ac:dyDescent="0.3">
      <c r="D24" s="1"/>
      <c r="E24" s="1"/>
      <c r="K24" s="3"/>
    </row>
    <row r="25" spans="1:11" s="5" customFormat="1" ht="20.25" customHeight="1" x14ac:dyDescent="0.25">
      <c r="A25" s="1"/>
      <c r="B25" s="568" t="s">
        <v>446</v>
      </c>
      <c r="C25" s="566" t="s">
        <v>401</v>
      </c>
      <c r="D25" s="566" t="s">
        <v>402</v>
      </c>
      <c r="E25" s="27" t="str">
        <f ca="1">IF(ISNUMBER(FIND("B,",$D$15,1)),"RELEVANTNÍ","NERELEVANTNÍ")</f>
        <v>NERELEVANTNÍ</v>
      </c>
      <c r="F25" s="2"/>
      <c r="G25" s="4"/>
      <c r="K25" s="3"/>
    </row>
    <row r="26" spans="1:11" s="5" customFormat="1" ht="20.25" customHeight="1" x14ac:dyDescent="0.25">
      <c r="A26" s="1"/>
      <c r="B26" s="569"/>
      <c r="C26" s="567"/>
      <c r="D26" s="567"/>
      <c r="E26" s="139" t="str">
        <f>IF($D$8&gt;1,$D$8,"")</f>
        <v/>
      </c>
      <c r="F26" s="2"/>
      <c r="G26" s="4"/>
      <c r="K26" s="3"/>
    </row>
    <row r="27" spans="1:11" s="11" customFormat="1" ht="11.65" customHeight="1" x14ac:dyDescent="0.25">
      <c r="A27" s="1"/>
      <c r="B27" s="127"/>
      <c r="C27" s="128"/>
      <c r="D27" s="128"/>
      <c r="E27" s="129" t="s">
        <v>403</v>
      </c>
    </row>
    <row r="28" spans="1:11" s="5" customFormat="1" ht="24" x14ac:dyDescent="0.25">
      <c r="A28" s="1"/>
      <c r="B28" s="28" t="s">
        <v>404</v>
      </c>
      <c r="C28" s="121" t="s">
        <v>441</v>
      </c>
      <c r="D28" s="121" t="s">
        <v>442</v>
      </c>
      <c r="E28" s="29"/>
      <c r="F28" s="2"/>
      <c r="G28" s="4"/>
      <c r="K28" s="3"/>
    </row>
    <row r="29" spans="1:11" s="5" customFormat="1" ht="36" x14ac:dyDescent="0.25">
      <c r="A29" s="1"/>
      <c r="B29" s="28" t="s">
        <v>447</v>
      </c>
      <c r="C29" s="121" t="s">
        <v>441</v>
      </c>
      <c r="D29" s="121" t="s">
        <v>448</v>
      </c>
      <c r="E29" s="29"/>
      <c r="F29" s="2"/>
      <c r="G29" s="4"/>
      <c r="K29" s="3"/>
    </row>
    <row r="30" spans="1:11" s="5" customFormat="1" ht="60" x14ac:dyDescent="0.25">
      <c r="A30" s="1"/>
      <c r="B30" s="28" t="s">
        <v>410</v>
      </c>
      <c r="C30" s="121" t="s">
        <v>441</v>
      </c>
      <c r="D30" s="121" t="s">
        <v>449</v>
      </c>
      <c r="E30" s="29"/>
      <c r="F30" s="2"/>
      <c r="G30" s="4"/>
      <c r="K30" s="3"/>
    </row>
    <row r="31" spans="1:11" s="5" customFormat="1" ht="17.25" customHeight="1" thickBot="1" x14ac:dyDescent="0.3">
      <c r="A31" s="1"/>
      <c r="B31" s="576" t="s">
        <v>411</v>
      </c>
      <c r="C31" s="577"/>
      <c r="D31" s="577"/>
      <c r="E31" s="30" t="str">
        <f>IF(AND((E29+E30)&gt;0,E28&gt;0),"Ne",(IF((ABS(E29+E30))&gt;((E28-(E29+E30))/2),"Ano","Ne")))</f>
        <v>Ne</v>
      </c>
      <c r="F31" s="2"/>
      <c r="G31" s="4"/>
      <c r="K31" s="3"/>
    </row>
    <row r="32" spans="1:11" s="5" customFormat="1" ht="10.15" customHeight="1" thickBot="1" x14ac:dyDescent="0.3">
      <c r="A32" s="1"/>
      <c r="B32" s="2"/>
      <c r="C32" s="2"/>
      <c r="D32" s="3"/>
      <c r="E32" s="3"/>
      <c r="F32" s="2"/>
      <c r="G32" s="4"/>
      <c r="K32" s="3"/>
    </row>
    <row r="33" spans="1:11" s="5" customFormat="1" ht="20.25" customHeight="1" x14ac:dyDescent="0.25">
      <c r="A33" s="1"/>
      <c r="B33" s="41" t="s">
        <v>412</v>
      </c>
      <c r="C33" s="538" t="s">
        <v>401</v>
      </c>
      <c r="D33" s="538"/>
      <c r="E33" s="27" t="str">
        <f ca="1">IF(ISNUMBER(FIND("C,",$D$15,1)),"RELEVANTNÍ","NERELEVANTNÍ")</f>
        <v>NERELEVANTNÍ</v>
      </c>
      <c r="F33" s="2"/>
      <c r="G33" s="4"/>
      <c r="K33" s="3"/>
    </row>
    <row r="34" spans="1:11" s="5" customFormat="1" ht="17.25" customHeight="1" x14ac:dyDescent="0.25">
      <c r="A34" s="1"/>
      <c r="B34" s="42" t="s">
        <v>697</v>
      </c>
      <c r="C34" s="533" t="s">
        <v>413</v>
      </c>
      <c r="D34" s="533"/>
      <c r="E34" s="35" t="s">
        <v>297</v>
      </c>
      <c r="F34" s="551" t="s">
        <v>468</v>
      </c>
      <c r="G34" s="552"/>
      <c r="K34" s="3"/>
    </row>
    <row r="35" spans="1:11" s="5" customFormat="1" ht="28.5" x14ac:dyDescent="0.25">
      <c r="A35" s="1"/>
      <c r="B35" s="42" t="s">
        <v>698</v>
      </c>
      <c r="C35" s="533" t="s">
        <v>414</v>
      </c>
      <c r="D35" s="533"/>
      <c r="E35" s="35" t="s">
        <v>297</v>
      </c>
      <c r="F35" s="551"/>
      <c r="G35" s="552"/>
      <c r="K35" s="3"/>
    </row>
    <row r="36" spans="1:11" s="5" customFormat="1" ht="17.25" customHeight="1" thickBot="1" x14ac:dyDescent="0.3">
      <c r="A36" s="1"/>
      <c r="B36" s="524" t="s">
        <v>415</v>
      </c>
      <c r="C36" s="525"/>
      <c r="D36" s="525"/>
      <c r="E36" s="30" t="str">
        <f>IF(OR(E34="Ano",E35="Ano"),"Ano","Ne")</f>
        <v>Ne</v>
      </c>
      <c r="F36" s="2"/>
      <c r="G36" s="4"/>
      <c r="K36" s="3"/>
    </row>
    <row r="37" spans="1:11" s="5" customFormat="1" ht="10.15" customHeight="1" thickBot="1" x14ac:dyDescent="0.3">
      <c r="A37" s="1"/>
      <c r="B37" s="4"/>
      <c r="C37" s="4"/>
      <c r="E37" s="3"/>
      <c r="F37" s="2"/>
      <c r="G37" s="4"/>
      <c r="K37" s="3"/>
    </row>
    <row r="38" spans="1:11" s="5" customFormat="1" ht="15" x14ac:dyDescent="0.25">
      <c r="A38" s="1"/>
      <c r="B38" s="41" t="s">
        <v>416</v>
      </c>
      <c r="C38" s="538" t="s">
        <v>401</v>
      </c>
      <c r="D38" s="538"/>
      <c r="E38" s="27" t="str">
        <f ca="1">IF(ISNUMBER(FIND(",D",$D$15,1)),"RELEVANTNÍ","NERELEVANTNÍ")</f>
        <v>NERELEVANTNÍ</v>
      </c>
      <c r="F38" s="2"/>
      <c r="G38" s="4"/>
      <c r="K38" s="3"/>
    </row>
    <row r="39" spans="1:11" s="5" customFormat="1" ht="32.25" customHeight="1" x14ac:dyDescent="0.25">
      <c r="A39" s="1"/>
      <c r="B39" s="42" t="s">
        <v>417</v>
      </c>
      <c r="C39" s="533" t="s">
        <v>414</v>
      </c>
      <c r="D39" s="533"/>
      <c r="E39" s="35" t="s">
        <v>297</v>
      </c>
      <c r="F39" s="2"/>
      <c r="G39" s="4"/>
      <c r="K39" s="3"/>
    </row>
    <row r="40" spans="1:11" s="5" customFormat="1" ht="32.25" customHeight="1" x14ac:dyDescent="0.25">
      <c r="A40" s="1"/>
      <c r="B40" s="42" t="s">
        <v>418</v>
      </c>
      <c r="C40" s="533" t="s">
        <v>414</v>
      </c>
      <c r="D40" s="533"/>
      <c r="E40" s="35" t="s">
        <v>297</v>
      </c>
      <c r="F40" s="2"/>
      <c r="G40" s="4"/>
      <c r="K40" s="3"/>
    </row>
    <row r="41" spans="1:11" s="5" customFormat="1" ht="17.25" customHeight="1" thickBot="1" x14ac:dyDescent="0.3">
      <c r="A41" s="1"/>
      <c r="B41" s="524" t="s">
        <v>419</v>
      </c>
      <c r="C41" s="525"/>
      <c r="D41" s="525"/>
      <c r="E41" s="30" t="str">
        <f>IF(OR(E39="Ano",E40="Ano"),"Ano","Ne")</f>
        <v>Ne</v>
      </c>
      <c r="F41" s="2"/>
      <c r="G41" s="4"/>
      <c r="K41" s="3"/>
    </row>
    <row r="42" spans="1:11" s="5" customFormat="1" ht="10.15" customHeight="1" thickBot="1" x14ac:dyDescent="0.3">
      <c r="A42" s="1"/>
      <c r="B42" s="4"/>
      <c r="C42" s="4"/>
      <c r="E42" s="3"/>
      <c r="F42" s="2"/>
      <c r="G42" s="4"/>
      <c r="K42" s="3"/>
    </row>
    <row r="43" spans="1:11" s="5" customFormat="1" ht="20.25" customHeight="1" thickBot="1" x14ac:dyDescent="0.3">
      <c r="A43" s="1"/>
      <c r="B43" s="526" t="s">
        <v>420</v>
      </c>
      <c r="C43" s="527"/>
      <c r="D43" s="528"/>
      <c r="E43" s="27" t="str">
        <f ca="1">IF(ISNUMBER(FIND(",E",$D$15,1)),"RELEVANTNÍ","NERELEVANTNÍ")</f>
        <v>NERELEVANTNÍ</v>
      </c>
      <c r="F43" s="9"/>
      <c r="G43" s="14"/>
      <c r="K43" s="3"/>
    </row>
    <row r="44" spans="1:11" s="5" customFormat="1" ht="5.25" customHeight="1" thickBot="1" x14ac:dyDescent="0.3">
      <c r="A44" s="1"/>
      <c r="B44" s="4"/>
      <c r="C44" s="4"/>
      <c r="E44" s="1"/>
      <c r="F44" s="1"/>
      <c r="G44" s="14"/>
      <c r="K44" s="3"/>
    </row>
    <row r="45" spans="1:11" s="5" customFormat="1" ht="15" x14ac:dyDescent="0.25">
      <c r="A45" s="1"/>
      <c r="B45" s="43" t="s">
        <v>421</v>
      </c>
      <c r="C45" s="44" t="s">
        <v>401</v>
      </c>
      <c r="D45" s="44" t="s">
        <v>422</v>
      </c>
      <c r="E45" s="140" t="str">
        <f>IF(ISBLANK('1b Formulář_kategorie podniku'!G11),"",$D$8)</f>
        <v/>
      </c>
      <c r="F45" s="141" t="str">
        <f>IF(ISBLANK('1b Formulář_kategorie podniku'!G11),"",DATE(YEAR($D$8)-1,MONTH($D$8),DAY($D$8)))</f>
        <v/>
      </c>
      <c r="G45" s="14"/>
      <c r="K45" s="3"/>
    </row>
    <row r="46" spans="1:11" s="5" customFormat="1" ht="10.15" customHeight="1" x14ac:dyDescent="0.25">
      <c r="A46" s="1"/>
      <c r="B46" s="130"/>
      <c r="C46" s="128"/>
      <c r="D46" s="128"/>
      <c r="E46" s="131" t="s">
        <v>403</v>
      </c>
      <c r="F46" s="132" t="s">
        <v>403</v>
      </c>
      <c r="G46" s="14"/>
      <c r="K46" s="3"/>
    </row>
    <row r="47" spans="1:11" s="5" customFormat="1" ht="24" x14ac:dyDescent="0.25">
      <c r="A47" s="1"/>
      <c r="B47" s="40" t="s">
        <v>404</v>
      </c>
      <c r="C47" s="121" t="s">
        <v>441</v>
      </c>
      <c r="D47" s="121" t="s">
        <v>442</v>
      </c>
      <c r="E47" s="17"/>
      <c r="F47" s="29"/>
      <c r="G47" s="14"/>
      <c r="H47" s="1"/>
      <c r="K47" s="3"/>
    </row>
    <row r="48" spans="1:11" s="5" customFormat="1" ht="24" x14ac:dyDescent="0.25">
      <c r="A48" s="1"/>
      <c r="B48" s="40" t="s">
        <v>424</v>
      </c>
      <c r="C48" s="121" t="s">
        <v>441</v>
      </c>
      <c r="D48" s="121" t="s">
        <v>450</v>
      </c>
      <c r="E48" s="17"/>
      <c r="F48" s="29"/>
      <c r="G48" s="14"/>
      <c r="H48" s="1"/>
      <c r="K48" s="3"/>
    </row>
    <row r="49" spans="1:11" s="5" customFormat="1" ht="17.25" customHeight="1" x14ac:dyDescent="0.25">
      <c r="A49" s="1"/>
      <c r="B49" s="529" t="s">
        <v>426</v>
      </c>
      <c r="C49" s="530"/>
      <c r="D49" s="530"/>
      <c r="E49" s="15" t="str">
        <f>IF(OR(E47=0,ISBLANK(E47)),"NR",IF((E48/E47)&lt;=0,"N/A",(E48/E47)))</f>
        <v>NR</v>
      </c>
      <c r="F49" s="240" t="str">
        <f>IF(OR(F47=0,ISBLANK(F47)),"NR",IF((F48/F47)&lt;=0,"N/A",(F48/F47)))</f>
        <v>NR</v>
      </c>
      <c r="G49" s="14"/>
      <c r="H49" s="187"/>
      <c r="K49" s="3"/>
    </row>
    <row r="50" spans="1:11" s="5" customFormat="1" ht="27" customHeight="1" thickBot="1" x14ac:dyDescent="0.3">
      <c r="A50" s="1"/>
      <c r="B50" s="524" t="s">
        <v>691</v>
      </c>
      <c r="C50" s="525"/>
      <c r="D50" s="525"/>
      <c r="E50" s="33" t="str">
        <f>IF(ISBLANK(E47),"NR",IF(OR((E47)=0,E49="N/A",E49&gt;7.5),"Ano","Ne"))</f>
        <v>NR</v>
      </c>
      <c r="F50" s="34" t="str">
        <f>IF(ISBLANK(F47),"NR",IF(OR((F47)=0,F49="N/A",F49&gt;7.5),"Ano","Ne"))</f>
        <v>NR</v>
      </c>
      <c r="G50" s="14"/>
      <c r="K50" s="3"/>
    </row>
    <row r="51" spans="1:11" s="5" customFormat="1" ht="5.25" customHeight="1" thickBot="1" x14ac:dyDescent="0.3">
      <c r="A51" s="1"/>
      <c r="B51" s="4"/>
      <c r="C51" s="4"/>
      <c r="E51" s="1"/>
      <c r="F51" s="1"/>
      <c r="G51" s="14"/>
      <c r="K51" s="3"/>
    </row>
    <row r="52" spans="1:11" s="5" customFormat="1" ht="30" x14ac:dyDescent="0.25">
      <c r="A52" s="1"/>
      <c r="B52" s="43" t="s">
        <v>427</v>
      </c>
      <c r="C52" s="44" t="s">
        <v>401</v>
      </c>
      <c r="D52" s="44" t="s">
        <v>422</v>
      </c>
      <c r="E52" s="140" t="str">
        <f>IF(ISBLANK('1b Formulář_kategorie podniku'!G11),"",$D$8)</f>
        <v/>
      </c>
      <c r="F52" s="141" t="str">
        <f>IF(ISBLANK('1b Formulář_kategorie podniku'!G11),"",DATE(YEAR($D$8)-1,MONTH($D$8),DAY($D$8)))</f>
        <v/>
      </c>
      <c r="G52" s="14"/>
    </row>
    <row r="53" spans="1:11" s="5" customFormat="1" ht="10.15" customHeight="1" x14ac:dyDescent="0.25">
      <c r="A53" s="1"/>
      <c r="B53" s="130"/>
      <c r="C53" s="128"/>
      <c r="D53" s="128"/>
      <c r="E53" s="131" t="s">
        <v>403</v>
      </c>
      <c r="F53" s="132" t="s">
        <v>403</v>
      </c>
      <c r="G53" s="14"/>
      <c r="K53" s="3"/>
    </row>
    <row r="54" spans="1:11" s="5" customFormat="1" ht="72" x14ac:dyDescent="0.25">
      <c r="A54" s="1"/>
      <c r="B54" s="40" t="s">
        <v>428</v>
      </c>
      <c r="C54" s="121" t="s">
        <v>451</v>
      </c>
      <c r="D54" s="121" t="s">
        <v>452</v>
      </c>
      <c r="E54" s="17"/>
      <c r="F54" s="29"/>
      <c r="G54" s="14"/>
      <c r="H54" s="1"/>
    </row>
    <row r="55" spans="1:11" s="5" customFormat="1" ht="36" x14ac:dyDescent="0.25">
      <c r="A55" s="1"/>
      <c r="B55" s="40" t="s">
        <v>429</v>
      </c>
      <c r="C55" s="121" t="s">
        <v>451</v>
      </c>
      <c r="D55" s="121" t="s">
        <v>453</v>
      </c>
      <c r="E55" s="17"/>
      <c r="F55" s="29"/>
      <c r="G55" s="14"/>
      <c r="H55" s="1"/>
    </row>
    <row r="56" spans="1:11" s="5" customFormat="1" ht="48" x14ac:dyDescent="0.25">
      <c r="A56" s="1"/>
      <c r="B56" s="40" t="s">
        <v>431</v>
      </c>
      <c r="C56" s="121" t="s">
        <v>451</v>
      </c>
      <c r="D56" s="121" t="s">
        <v>454</v>
      </c>
      <c r="E56" s="17"/>
      <c r="F56" s="29"/>
      <c r="G56" s="14"/>
      <c r="H56" s="1"/>
    </row>
    <row r="57" spans="1:11" s="5" customFormat="1" ht="17.25" customHeight="1" x14ac:dyDescent="0.25">
      <c r="A57" s="1"/>
      <c r="B57" s="529" t="s">
        <v>433</v>
      </c>
      <c r="C57" s="530"/>
      <c r="D57" s="530"/>
      <c r="E57" s="15" t="str">
        <f>IF(E55=0,"NR",(E54+E55+E56)/E55)</f>
        <v>NR</v>
      </c>
      <c r="F57" s="32" t="str">
        <f>IF(F55=0,"NR",(F54+F55+F56)/F55)</f>
        <v>NR</v>
      </c>
      <c r="G57" s="14"/>
    </row>
    <row r="58" spans="1:11" s="5" customFormat="1" ht="17.25" customHeight="1" thickBot="1" x14ac:dyDescent="0.3">
      <c r="A58" s="1"/>
      <c r="B58" s="524" t="s">
        <v>434</v>
      </c>
      <c r="C58" s="525"/>
      <c r="D58" s="525"/>
      <c r="E58" s="33" t="str">
        <f>IF((E57)="NR","NR",IF((E57)&lt;1,"Ano","Ne"))</f>
        <v>NR</v>
      </c>
      <c r="F58" s="34" t="str">
        <f>IF((F57)="NR","NR",IF((F57)&lt;1,"Ano","Ne"))</f>
        <v>NR</v>
      </c>
      <c r="G58" s="14"/>
    </row>
    <row r="59" spans="1:11" ht="5.25" customHeight="1" thickBot="1" x14ac:dyDescent="0.3">
      <c r="B59" s="4"/>
      <c r="C59" s="4"/>
      <c r="D59" s="5"/>
    </row>
    <row r="60" spans="1:11" s="5" customFormat="1" ht="20.25" customHeight="1" thickBot="1" x14ac:dyDescent="0.3">
      <c r="A60" s="1"/>
      <c r="B60" s="518" t="s">
        <v>435</v>
      </c>
      <c r="C60" s="519"/>
      <c r="D60" s="520"/>
      <c r="E60" s="31" t="str">
        <f>IF(AND(E50="ANO",F50="Ano",E58="Ano",F58="Ano"),"Ano","Ne")</f>
        <v>Ne</v>
      </c>
      <c r="F60" s="2"/>
      <c r="G60" s="7"/>
    </row>
    <row r="61" spans="1:11" s="5" customFormat="1" ht="15" customHeight="1" thickBot="1" x14ac:dyDescent="0.3">
      <c r="A61" s="1"/>
      <c r="B61" s="4"/>
      <c r="C61" s="4"/>
      <c r="E61" s="3"/>
      <c r="F61" s="2"/>
      <c r="G61" s="4"/>
    </row>
    <row r="62" spans="1:11" s="5" customFormat="1" ht="32.25" customHeight="1" thickBot="1" x14ac:dyDescent="0.3">
      <c r="A62" s="1"/>
      <c r="B62" s="521" t="s">
        <v>455</v>
      </c>
      <c r="C62" s="522"/>
      <c r="D62" s="523"/>
      <c r="E62" s="16" t="str">
        <f>IF(OR(E23="ANO",E31="Ano",E36="Ano",E41="Ano",E60="Ano"),"Ano","Ne")</f>
        <v>Ne</v>
      </c>
      <c r="F62" s="2"/>
      <c r="G62" s="4"/>
    </row>
    <row r="63" spans="1:11" s="5" customFormat="1" ht="18" customHeight="1" x14ac:dyDescent="0.25">
      <c r="A63" s="1"/>
      <c r="B63" s="2"/>
      <c r="C63" s="2"/>
      <c r="D63" s="3"/>
      <c r="E63" s="3"/>
      <c r="F63" s="2"/>
      <c r="G63" s="4"/>
    </row>
    <row r="64" spans="1:11" s="5" customFormat="1" ht="6" customHeight="1" x14ac:dyDescent="0.25">
      <c r="A64" s="1"/>
      <c r="B64" s="2"/>
      <c r="C64" s="2"/>
      <c r="D64" s="3"/>
      <c r="E64" s="3"/>
      <c r="F64" s="2"/>
      <c r="G64" s="4"/>
    </row>
    <row r="66" spans="1:7" s="5" customFormat="1" ht="21" customHeight="1" x14ac:dyDescent="0.25">
      <c r="A66" s="1"/>
      <c r="B66" s="2"/>
      <c r="C66" s="2"/>
      <c r="D66" s="3"/>
      <c r="E66" s="3"/>
      <c r="F66" s="2"/>
      <c r="G66" s="4"/>
    </row>
    <row r="67" spans="1:7" s="5" customFormat="1" ht="32.25" customHeight="1" x14ac:dyDescent="0.25">
      <c r="A67" s="1"/>
      <c r="B67" s="2"/>
      <c r="C67" s="2"/>
      <c r="D67" s="3"/>
      <c r="E67" s="3"/>
      <c r="F67" s="2"/>
      <c r="G67" s="4"/>
    </row>
  </sheetData>
  <sheetProtection algorithmName="SHA-512" hashValue="0ydSMBfCQYw//TlVhHf6pvYwnQlXA8SzE55BKmdsjfUVFJkLZe0J3/wyE8N7I6w5HVbz7VFWkDbpK3ra5Idoow==" saltValue="ECKHlgSW8NDJ7+ZJYLn/Xg==" spinCount="100000" sheet="1" objects="1" scenarios="1"/>
  <mergeCells count="48">
    <mergeCell ref="F34:G35"/>
    <mergeCell ref="F21:G22"/>
    <mergeCell ref="B10:C10"/>
    <mergeCell ref="B8:C8"/>
    <mergeCell ref="B60:D60"/>
    <mergeCell ref="C40:D40"/>
    <mergeCell ref="C38:D38"/>
    <mergeCell ref="B41:D41"/>
    <mergeCell ref="B43:D43"/>
    <mergeCell ref="G13:L13"/>
    <mergeCell ref="B62:D62"/>
    <mergeCell ref="B12:C12"/>
    <mergeCell ref="B15:C15"/>
    <mergeCell ref="C35:D35"/>
    <mergeCell ref="B31:D31"/>
    <mergeCell ref="B23:D23"/>
    <mergeCell ref="B13:C13"/>
    <mergeCell ref="D13:F13"/>
    <mergeCell ref="B50:D50"/>
    <mergeCell ref="B57:D57"/>
    <mergeCell ref="B58:D58"/>
    <mergeCell ref="B49:D49"/>
    <mergeCell ref="B36:D36"/>
    <mergeCell ref="C39:D39"/>
    <mergeCell ref="C33:D33"/>
    <mergeCell ref="C34:D34"/>
    <mergeCell ref="D7:F7"/>
    <mergeCell ref="D8:F8"/>
    <mergeCell ref="B4:C4"/>
    <mergeCell ref="B5:C5"/>
    <mergeCell ref="B6:C6"/>
    <mergeCell ref="B7:C7"/>
    <mergeCell ref="D2:F2"/>
    <mergeCell ref="D17:D18"/>
    <mergeCell ref="B25:B26"/>
    <mergeCell ref="C25:C26"/>
    <mergeCell ref="D25:D26"/>
    <mergeCell ref="D10:F10"/>
    <mergeCell ref="B11:C11"/>
    <mergeCell ref="D11:F11"/>
    <mergeCell ref="D15:E15"/>
    <mergeCell ref="B17:B18"/>
    <mergeCell ref="C17:C18"/>
    <mergeCell ref="D12:F12"/>
    <mergeCell ref="F15:G15"/>
    <mergeCell ref="D4:F4"/>
    <mergeCell ref="D5:F5"/>
    <mergeCell ref="D6:F6"/>
  </mergeCells>
  <conditionalFormatting sqref="A1:A16">
    <cfRule type="beginsWith" dxfId="149" priority="107" operator="beginsWith" text="RE">
      <formula>LEFT(A1,LEN("RE"))="RE"</formula>
    </cfRule>
    <cfRule type="containsText" dxfId="148" priority="108" operator="containsText" text="&quot;RELEVANTNÍ&quot;">
      <formula>NOT(ISERROR(SEARCH("""RELEVANTNÍ""",A1)))</formula>
    </cfRule>
  </conditionalFormatting>
  <conditionalFormatting sqref="A21:A26 A28:A32 A34:A37">
    <cfRule type="beginsWith" dxfId="147" priority="133" operator="beginsWith" text="RE">
      <formula>LEFT(A21,LEN("RE"))="RE"</formula>
    </cfRule>
    <cfRule type="containsText" dxfId="146" priority="134" operator="containsText" text="&quot;RELEVANTNÍ&quot;">
      <formula>NOT(ISERROR(SEARCH("""RELEVANTNÍ""",A21)))</formula>
    </cfRule>
  </conditionalFormatting>
  <conditionalFormatting sqref="A39:A1048576">
    <cfRule type="beginsWith" dxfId="145" priority="45" operator="beginsWith" text="RE">
      <formula>LEFT(A39,LEN("RE"))="RE"</formula>
    </cfRule>
    <cfRule type="containsText" dxfId="144" priority="46" operator="containsText" text="&quot;RELEVANTNÍ&quot;">
      <formula>NOT(ISERROR(SEARCH("""RELEVANTNÍ""",A39)))</formula>
    </cfRule>
  </conditionalFormatting>
  <conditionalFormatting sqref="D13:F13">
    <cfRule type="cellIs" dxfId="141" priority="22" operator="equal">
      <formula>"vyberte variantu"</formula>
    </cfRule>
  </conditionalFormatting>
  <conditionalFormatting sqref="E17 E25 E33 E38 E43">
    <cfRule type="beginsWith" dxfId="140" priority="1" operator="beginsWith" text="RE">
      <formula>LEFT(E17,LEN("RE"))="RE"</formula>
    </cfRule>
    <cfRule type="beginsWith" dxfId="139" priority="6" operator="beginsWith" text="NERE">
      <formula>LEFT(E17,LEN("NERE"))="NERE"</formula>
    </cfRule>
  </conditionalFormatting>
  <conditionalFormatting sqref="E20:E22">
    <cfRule type="expression" dxfId="138" priority="87">
      <formula>$E$17="RELEVANTNÍ"</formula>
    </cfRule>
    <cfRule type="expression" dxfId="137" priority="106">
      <formula>$E$17="NERELEVANTNÍ"</formula>
    </cfRule>
  </conditionalFormatting>
  <conditionalFormatting sqref="E23">
    <cfRule type="containsText" dxfId="136" priority="137" operator="containsText" text="Ne">
      <formula>NOT(ISERROR(SEARCH("Ne",E23)))</formula>
    </cfRule>
    <cfRule type="containsText" dxfId="135" priority="138" operator="containsText" text="Ano">
      <formula>NOT(ISERROR(SEARCH("Ano",E23)))</formula>
    </cfRule>
  </conditionalFormatting>
  <conditionalFormatting sqref="E28:E30">
    <cfRule type="expression" dxfId="134" priority="13">
      <formula>$E$25="RELEVANTNÍ"</formula>
    </cfRule>
    <cfRule type="expression" dxfId="133" priority="81">
      <formula>$E$25="NERELEVANTNÍ"</formula>
    </cfRule>
  </conditionalFormatting>
  <conditionalFormatting sqref="E31 E36 E41 E60 E62">
    <cfRule type="containsText" dxfId="132" priority="139" operator="containsText" text="Ne">
      <formula>NOT(ISERROR(SEARCH("Ne",E31)))</formula>
    </cfRule>
    <cfRule type="containsText" dxfId="131" priority="140" operator="containsText" text="Ano">
      <formula>NOT(ISERROR(SEARCH("Ano",E31)))</formula>
    </cfRule>
  </conditionalFormatting>
  <conditionalFormatting sqref="E34:E35">
    <cfRule type="expression" dxfId="130" priority="11">
      <formula>$E$33="RELEVANTNÍ"</formula>
    </cfRule>
    <cfRule type="expression" dxfId="129" priority="12">
      <formula>$E$33="NERELEVANTNÍ"</formula>
    </cfRule>
  </conditionalFormatting>
  <conditionalFormatting sqref="E39:E40">
    <cfRule type="expression" dxfId="128" priority="9">
      <formula>$E$38="NERELEVANTNÍ"</formula>
    </cfRule>
    <cfRule type="expression" dxfId="127" priority="10">
      <formula>$E$38="RELEVANTNÍ"</formula>
    </cfRule>
  </conditionalFormatting>
  <conditionalFormatting sqref="E47:F48 E54:F56">
    <cfRule type="expression" dxfId="126" priority="7">
      <formula>$E$43="NERELEVANTNÍ"</formula>
    </cfRule>
    <cfRule type="expression" dxfId="125" priority="8">
      <formula>$E$43="RELEVANTNÍ"</formula>
    </cfRule>
  </conditionalFormatting>
  <conditionalFormatting sqref="G13">
    <cfRule type="beginsWith" dxfId="124" priority="23" operator="beginsWith" text="RE">
      <formula>LEFT(G13,LEN("RE"))="RE"</formula>
    </cfRule>
  </conditionalFormatting>
  <conditionalFormatting sqref="H47:H49">
    <cfRule type="beginsWith" dxfId="123" priority="122" operator="beginsWith" text="RE">
      <formula>LEFT(H47,LEN("RE"))="RE"</formula>
    </cfRule>
  </conditionalFormatting>
  <conditionalFormatting sqref="H54:H56">
    <cfRule type="beginsWith" dxfId="122" priority="120" operator="beginsWith" text="RE">
      <formula>LEFT(H54,LEN("RE"))="RE"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20" operator="equal" id="{2D70C5F9-159E-47D0-A856-5679175B99DA}">
            <xm:f>'2i Právní formy žadatelů v MS'!$F$25</xm:f>
            <x14:dxf>
              <fill>
                <patternFill>
                  <bgColor theme="7" tint="0.79998168889431442"/>
                </patternFill>
              </fill>
            </x14:dxf>
          </x14:cfRule>
          <x14:cfRule type="cellIs" priority="21" operator="equal" id="{3C35E320-3FC4-4491-801C-37F356FE3F88}">
            <xm:f>'2i Právní formy žadatelů v MS'!$F$24</xm:f>
            <x14:dxf>
              <fill>
                <patternFill>
                  <bgColor theme="7" tint="0.79998168889431442"/>
                </patternFill>
              </fill>
            </x14:dxf>
          </x14:cfRule>
          <xm:sqref>D13:F13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promptTitle="Vyberte" xr:uid="{00000000-0002-0000-0300-000001000000}">
          <x14:formula1>
            <xm:f>'2b Právní formy žadatelů'!$B$79:$B$81</xm:f>
          </x14:formula1>
          <xm:sqref>E34:E35 E39:E40</xm:sqref>
        </x14:dataValidation>
        <x14:dataValidation type="list" allowBlank="1" showInputMessage="1" showErrorMessage="1" xr:uid="{62D7523E-8D9D-4949-BFFD-E03D06F279A2}">
          <x14:formula1>
            <xm:f>'2i Právní formy žadatelů v MS'!$F$23:$F$25</xm:f>
          </x14:formula1>
          <xm:sqref>D13:F13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XES66"/>
  <sheetViews>
    <sheetView showGridLines="0" zoomScale="115" zoomScaleNormal="115" workbookViewId="0">
      <pane xSplit="3" ySplit="3" topLeftCell="D4" activePane="bottomRight" state="frozen"/>
      <selection pane="topRight" activeCell="G47" sqref="G47"/>
      <selection pane="bottomLeft" activeCell="G47" sqref="G47"/>
      <selection pane="bottomRight" activeCell="E42" sqref="E42"/>
    </sheetView>
  </sheetViews>
  <sheetFormatPr defaultColWidth="11" defaultRowHeight="14.25" x14ac:dyDescent="0.25"/>
  <cols>
    <col min="1" max="1" width="4.5" style="3" customWidth="1"/>
    <col min="2" max="2" width="59.625" style="2" customWidth="1"/>
    <col min="3" max="3" width="12.125" style="9" customWidth="1"/>
    <col min="4" max="4" width="12.125" style="3" customWidth="1"/>
    <col min="5" max="5" width="17.25" style="3" customWidth="1"/>
    <col min="6" max="6" width="12.125" style="2" customWidth="1"/>
    <col min="7" max="7" width="28" style="4" customWidth="1"/>
    <col min="8" max="8" width="11" style="5" customWidth="1"/>
    <col min="9" max="16384" width="11" style="3"/>
  </cols>
  <sheetData>
    <row r="1" spans="1:16373" ht="5.25" customHeight="1" x14ac:dyDescent="0.25"/>
    <row r="2" spans="1:16373" ht="31.15" customHeight="1" x14ac:dyDescent="0.25">
      <c r="B2" s="20" t="s">
        <v>392</v>
      </c>
      <c r="C2" s="517" t="s">
        <v>456</v>
      </c>
      <c r="D2" s="517"/>
      <c r="E2" s="517"/>
      <c r="F2" s="517"/>
    </row>
    <row r="3" spans="1:16373" ht="5.25" customHeight="1" thickBot="1" x14ac:dyDescent="0.3">
      <c r="D3" s="38"/>
      <c r="E3" s="38"/>
      <c r="F3" s="39"/>
      <c r="H3" s="135"/>
    </row>
    <row r="4" spans="1:16373" ht="17.25" customHeight="1" x14ac:dyDescent="0.25">
      <c r="A4" s="6" t="s">
        <v>394</v>
      </c>
      <c r="B4" s="541" t="s">
        <v>438</v>
      </c>
      <c r="C4" s="542"/>
      <c r="D4" s="585" t="str">
        <f>IF(ISTEXT(VLOOKUP('1b Formulář_kategorie podniku'!G13,'2b Právní formy žadatelů'!E34:E63,1,FALSE)),IF(ISBLANK('1b Formulář_kategorie podniku'!G7),"",IF(ISBLANK('1b Formulář_kategorie podniku'!G7),"",'1b Formulář_kategorie podniku'!G7)),"")</f>
        <v/>
      </c>
      <c r="E4" s="585"/>
      <c r="F4" s="586"/>
      <c r="G4" s="5"/>
      <c r="H4" s="135"/>
    </row>
    <row r="5" spans="1:16373" ht="17.25" customHeight="1" x14ac:dyDescent="0.25">
      <c r="A5" s="1"/>
      <c r="B5" s="545" t="s">
        <v>78</v>
      </c>
      <c r="C5" s="546"/>
      <c r="D5" s="583" t="str">
        <f>IF(ISTEXT(VLOOKUP('1b Formulář_kategorie podniku'!G13,'2b Právní formy žadatelů'!E34:E63,1,FALSE)),IF(ISBLANK('1b Formulář_kategorie podniku'!G7),"",IF(ISBLANK('1b Formulář_kategorie podniku'!G8),"",'1b Formulář_kategorie podniku'!G8)),"")</f>
        <v/>
      </c>
      <c r="E5" s="583"/>
      <c r="F5" s="584"/>
      <c r="G5" s="7"/>
      <c r="H5" s="135"/>
    </row>
    <row r="6" spans="1:16373" ht="17.25" customHeight="1" x14ac:dyDescent="0.25">
      <c r="A6" s="1"/>
      <c r="B6" s="545" t="s">
        <v>439</v>
      </c>
      <c r="C6" s="546"/>
      <c r="D6" s="583" t="str">
        <f>IF(ISTEXT(VLOOKUP('1b Formulář_kategorie podniku'!G13,'2b Právní formy žadatelů'!E34:E63,1,FALSE)),IF(ISBLANK('1b Formulář_kategorie podniku'!G7),"",IF(ISBLANK('1b Formulář_kategorie podniku'!G9),"",'1b Formulář_kategorie podniku'!G9)),"")</f>
        <v/>
      </c>
      <c r="E6" s="583"/>
      <c r="F6" s="584"/>
      <c r="G6" s="7"/>
      <c r="H6" s="135"/>
    </row>
    <row r="7" spans="1:16373" ht="17.25" customHeight="1" x14ac:dyDescent="0.25">
      <c r="A7" s="1"/>
      <c r="B7" s="545" t="s">
        <v>80</v>
      </c>
      <c r="C7" s="546"/>
      <c r="D7" s="587" t="str">
        <f>IF(ISTEXT(VLOOKUP('1b Formulář_kategorie podniku'!G13,'2b Právní formy žadatelů'!E34:E63,1,FALSE)),IF(ISBLANK('1b Formulář_kategorie podniku'!G7),"",IF(ISBLANK('1b Formulář_kategorie podniku'!G10),"",'1b Formulář_kategorie podniku'!G10)),"")</f>
        <v/>
      </c>
      <c r="E7" s="587"/>
      <c r="F7" s="588"/>
      <c r="G7" s="8"/>
      <c r="H7" s="135"/>
    </row>
    <row r="8" spans="1:16373" ht="37.15" customHeight="1" thickBot="1" x14ac:dyDescent="0.3">
      <c r="A8" s="1"/>
      <c r="B8" s="555" t="s">
        <v>81</v>
      </c>
      <c r="C8" s="556"/>
      <c r="D8" s="589" t="str">
        <f>IF(ISTEXT(VLOOKUP('1b Formulář_kategorie podniku'!G13,'2b Právní formy žadatelů'!E34:E63,1,FALSE)),IF(ISBLANK('1b Formulář_kategorie podniku'!G7),"",IF(ISBLANK('1b Formulář_kategorie podniku'!G11),"",'1b Formulář_kategorie podniku'!G11)),"")</f>
        <v/>
      </c>
      <c r="E8" s="589"/>
      <c r="F8" s="590"/>
      <c r="G8" s="8"/>
      <c r="H8" s="135"/>
    </row>
    <row r="9" spans="1:16373" ht="30" customHeight="1" thickBot="1" x14ac:dyDescent="0.3">
      <c r="A9" s="1"/>
      <c r="H9" s="230"/>
    </row>
    <row r="10" spans="1:16373" ht="17.25" customHeight="1" x14ac:dyDescent="0.25">
      <c r="A10" s="1"/>
      <c r="B10" s="541" t="s">
        <v>382</v>
      </c>
      <c r="C10" s="542"/>
      <c r="D10" s="585" t="str">
        <f>IF(ISTEXT(VLOOKUP('1b Formulář_kategorie podniku'!G13,'2b Právní formy žadatelů'!E34:E63,1,FALSE)),(IF(ISBLANK('1b Formulář_kategorie podniku'!G13),"",IF('1b Formulář_kategorie podniku'!N42="MSP","Ano","Ne"))),"")</f>
        <v/>
      </c>
      <c r="E10" s="585"/>
      <c r="F10" s="586"/>
      <c r="H10" s="230"/>
    </row>
    <row r="11" spans="1:16373" s="5" customFormat="1" ht="33" customHeight="1" x14ac:dyDescent="0.25">
      <c r="A11" s="1"/>
      <c r="B11" s="559" t="s">
        <v>383</v>
      </c>
      <c r="C11" s="560"/>
      <c r="D11" s="583" t="str">
        <f ca="1">IF(ISTEXT(VLOOKUP('1b Formulář_kategorie podniku'!G13,'2b Právní formy žadatelů'!E34:E63,1,FALSE)),IF(ISBLANK('1b Formulář_kategorie podniku'!G10),"",IF(YEARFRAC(D7,TODAY())&lt;3,"Ano","Ne")),"")</f>
        <v/>
      </c>
      <c r="E11" s="583"/>
      <c r="F11" s="584"/>
      <c r="G11" s="4"/>
      <c r="H11" s="135"/>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pans="1:16373" s="5" customFormat="1" ht="30" customHeight="1" x14ac:dyDescent="0.25">
      <c r="A12" s="1"/>
      <c r="B12" s="545" t="s">
        <v>83</v>
      </c>
      <c r="C12" s="546"/>
      <c r="D12" s="583" t="str">
        <f>IF(ISTEXT(VLOOKUP('1b Formulář_kategorie podniku'!G13,'2b Právní formy žadatelů'!E34:E63,1,FALSE)),IF(ISBLANK('1b Formulář_kategorie podniku'!G13),"",'1b Formulář_kategorie podniku'!G13),"")</f>
        <v/>
      </c>
      <c r="E12" s="583"/>
      <c r="F12" s="584"/>
      <c r="G12" s="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pans="1:16373" s="5" customFormat="1" ht="117" customHeight="1" thickBot="1" x14ac:dyDescent="0.3">
      <c r="A13" s="1"/>
      <c r="B13" s="555" t="s">
        <v>396</v>
      </c>
      <c r="C13" s="556"/>
      <c r="D13" s="563" t="s">
        <v>297</v>
      </c>
      <c r="E13" s="563"/>
      <c r="F13" s="564"/>
      <c r="G13" s="549" t="s">
        <v>702</v>
      </c>
      <c r="H13" s="550"/>
      <c r="I13" s="550"/>
      <c r="J13" s="550"/>
      <c r="K13" s="550"/>
      <c r="L13" s="550"/>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row>
    <row r="14" spans="1:16373" s="5" customFormat="1" ht="20.25" customHeight="1" thickBot="1" x14ac:dyDescent="0.3">
      <c r="A14" s="1"/>
      <c r="B14" s="4"/>
      <c r="C14" s="14"/>
      <c r="D14" s="4"/>
      <c r="E14" s="4"/>
      <c r="F14" s="4"/>
      <c r="G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row>
    <row r="15" spans="1:16373" s="5" customFormat="1" ht="20.25" customHeight="1" thickBot="1" x14ac:dyDescent="0.3">
      <c r="A15" s="6" t="s">
        <v>397</v>
      </c>
      <c r="B15" s="539" t="s">
        <v>398</v>
      </c>
      <c r="C15" s="540"/>
      <c r="D15" s="561"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562"/>
      <c r="F15" s="549" t="s">
        <v>399</v>
      </c>
      <c r="G15" s="550"/>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pans="1:16373" s="5" customFormat="1" ht="20.25" customHeight="1" thickBot="1" x14ac:dyDescent="0.3">
      <c r="A16" s="6"/>
      <c r="B16" s="4"/>
      <c r="C16" s="4"/>
      <c r="D16" s="4"/>
      <c r="E16" s="4"/>
      <c r="F16" s="4"/>
      <c r="G16" s="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pans="1:16373" s="5" customFormat="1" ht="20.25" customHeight="1" x14ac:dyDescent="0.25">
      <c r="A17" s="6"/>
      <c r="B17" s="541" t="s">
        <v>457</v>
      </c>
      <c r="C17" s="572" t="s">
        <v>401</v>
      </c>
      <c r="D17" s="566" t="s">
        <v>402</v>
      </c>
      <c r="E17" s="27" t="str">
        <f ca="1">IF(ISNUMBER(FIND("A,",$D$15,1)),"RELEVANTNÍ","NERELEVANTNÍ")</f>
        <v>NERELEVANTNÍ</v>
      </c>
      <c r="F17" s="4"/>
      <c r="G17" s="4"/>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pans="1:16373" s="5" customFormat="1" ht="20.25" customHeight="1" x14ac:dyDescent="0.25">
      <c r="A18" s="6"/>
      <c r="B18" s="545"/>
      <c r="C18" s="573"/>
      <c r="D18" s="567"/>
      <c r="E18" s="139" t="str">
        <f>IF($D$8&gt;1,$D$8,"")</f>
        <v/>
      </c>
      <c r="F18" s="4"/>
      <c r="G18" s="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pans="1:16373" s="11" customFormat="1" ht="10.9" customHeight="1" x14ac:dyDescent="0.25">
      <c r="A19" s="1"/>
      <c r="B19" s="127"/>
      <c r="C19" s="128"/>
      <c r="D19" s="128"/>
      <c r="E19" s="129" t="s">
        <v>403</v>
      </c>
    </row>
    <row r="20" spans="1:16373" s="5" customFormat="1" ht="24" x14ac:dyDescent="0.25">
      <c r="A20" s="6"/>
      <c r="B20" s="28" t="s">
        <v>404</v>
      </c>
      <c r="C20" s="121" t="s">
        <v>458</v>
      </c>
      <c r="D20" s="121" t="s">
        <v>459</v>
      </c>
      <c r="E20" s="29"/>
      <c r="F20" s="4"/>
      <c r="G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pans="1:16373" s="5" customFormat="1" ht="20.100000000000001" customHeight="1" x14ac:dyDescent="0.25">
      <c r="A21" s="6"/>
      <c r="B21" s="28" t="s">
        <v>443</v>
      </c>
      <c r="C21" s="12" t="s">
        <v>460</v>
      </c>
      <c r="D21" s="13" t="s">
        <v>461</v>
      </c>
      <c r="E21" s="29"/>
      <c r="F21" s="591" t="s">
        <v>462</v>
      </c>
      <c r="G21" s="592"/>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pans="1:16373" s="5" customFormat="1" ht="20.25" customHeight="1" x14ac:dyDescent="0.25">
      <c r="A22" s="6"/>
      <c r="B22" s="28" t="s">
        <v>444</v>
      </c>
      <c r="C22" s="12" t="s">
        <v>460</v>
      </c>
      <c r="D22" s="13" t="s">
        <v>461</v>
      </c>
      <c r="E22" s="29"/>
      <c r="F22" s="591"/>
      <c r="G22" s="592"/>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pans="1:16373" s="5" customFormat="1" ht="20.25" customHeight="1" thickBot="1" x14ac:dyDescent="0.3">
      <c r="A23" s="6"/>
      <c r="B23" s="578" t="s">
        <v>445</v>
      </c>
      <c r="C23" s="579"/>
      <c r="D23" s="580"/>
      <c r="E23" s="30" t="str">
        <f>IF((E20)&lt;0,"Ano",IF(E20&lt;((E21+E22)/2),"Ano","Ne"))</f>
        <v>Ne</v>
      </c>
      <c r="F23" s="4"/>
      <c r="G23" s="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pans="1:16373" ht="8.25" customHeight="1" thickBot="1" x14ac:dyDescent="0.3">
      <c r="D24" s="1"/>
      <c r="E24" s="1"/>
    </row>
    <row r="25" spans="1:16373" s="5" customFormat="1" ht="20.25" customHeight="1" x14ac:dyDescent="0.25">
      <c r="A25" s="3"/>
      <c r="B25" s="534" t="s">
        <v>463</v>
      </c>
      <c r="C25" s="566" t="s">
        <v>401</v>
      </c>
      <c r="D25" s="566" t="s">
        <v>402</v>
      </c>
      <c r="E25" s="27" t="str">
        <f ca="1">IF(ISNUMBER(FIND("B,",$D$15,1)),"RELEVANTNÍ","NERELEVANTNÍ")</f>
        <v>NERELEVANTNÍ</v>
      </c>
      <c r="F25" s="2"/>
    </row>
    <row r="26" spans="1:16373" s="5" customFormat="1" ht="20.25" customHeight="1" x14ac:dyDescent="0.25">
      <c r="A26" s="3"/>
      <c r="B26" s="535"/>
      <c r="C26" s="567"/>
      <c r="D26" s="567"/>
      <c r="E26" s="139" t="str">
        <f>IF($D$8&gt;1,$D$8,"")</f>
        <v/>
      </c>
      <c r="F26" s="2"/>
    </row>
    <row r="27" spans="1:16373" s="11" customFormat="1" ht="10.9" customHeight="1" x14ac:dyDescent="0.25">
      <c r="A27" s="1"/>
      <c r="B27" s="127"/>
      <c r="C27" s="128"/>
      <c r="D27" s="128"/>
      <c r="E27" s="129" t="s">
        <v>403</v>
      </c>
    </row>
    <row r="28" spans="1:16373" s="5" customFormat="1" ht="24" x14ac:dyDescent="0.25">
      <c r="A28" s="3"/>
      <c r="B28" s="28" t="s">
        <v>464</v>
      </c>
      <c r="C28" s="121" t="s">
        <v>458</v>
      </c>
      <c r="D28" s="121" t="s">
        <v>459</v>
      </c>
      <c r="E28" s="37"/>
      <c r="F28" s="2"/>
    </row>
    <row r="29" spans="1:16373" s="5" customFormat="1" ht="36" x14ac:dyDescent="0.25">
      <c r="A29" s="3"/>
      <c r="B29" s="28" t="s">
        <v>465</v>
      </c>
      <c r="C29" s="121" t="s">
        <v>458</v>
      </c>
      <c r="D29" s="121" t="s">
        <v>466</v>
      </c>
      <c r="E29" s="37"/>
      <c r="F29" s="2"/>
    </row>
    <row r="30" spans="1:16373" s="5" customFormat="1" ht="17.25" customHeight="1" thickBot="1" x14ac:dyDescent="0.3">
      <c r="A30" s="3"/>
      <c r="B30" s="576" t="s">
        <v>411</v>
      </c>
      <c r="C30" s="577"/>
      <c r="D30" s="577"/>
      <c r="E30" s="30" t="str">
        <f>IF(AND((E29)&gt;0,E28&gt;0),"Ne",(IF((ABS(E29))&gt;((E28-(E29))/2),"Ano","Ne")))</f>
        <v>Ne</v>
      </c>
      <c r="F30" s="2"/>
    </row>
    <row r="31" spans="1:16373" s="5" customFormat="1" ht="10.15" customHeight="1" thickBot="1" x14ac:dyDescent="0.3">
      <c r="A31" s="3"/>
      <c r="B31" s="2"/>
      <c r="C31" s="9"/>
      <c r="D31" s="3"/>
      <c r="E31" s="3"/>
      <c r="F31" s="2"/>
      <c r="G31" s="4"/>
    </row>
    <row r="32" spans="1:16373" s="5" customFormat="1" ht="20.25" customHeight="1" x14ac:dyDescent="0.25">
      <c r="A32" s="3"/>
      <c r="B32" s="41" t="s">
        <v>412</v>
      </c>
      <c r="C32" s="538" t="s">
        <v>401</v>
      </c>
      <c r="D32" s="538"/>
      <c r="E32" s="27" t="str">
        <f ca="1">IF(ISNUMBER(FIND("C,",$D$15,1)),"RELEVANTNÍ","NERELEVANTNÍ")</f>
        <v>NERELEVANTNÍ</v>
      </c>
      <c r="F32" s="2"/>
      <c r="G32" s="4"/>
    </row>
    <row r="33" spans="1:11" s="5" customFormat="1" ht="17.25" customHeight="1" x14ac:dyDescent="0.25">
      <c r="A33" s="3"/>
      <c r="B33" s="42" t="s">
        <v>467</v>
      </c>
      <c r="C33" s="533" t="s">
        <v>413</v>
      </c>
      <c r="D33" s="533"/>
      <c r="E33" s="35" t="s">
        <v>297</v>
      </c>
      <c r="F33" s="551" t="s">
        <v>468</v>
      </c>
      <c r="G33" s="552"/>
    </row>
    <row r="34" spans="1:11" s="5" customFormat="1" x14ac:dyDescent="0.25">
      <c r="A34" s="3"/>
      <c r="B34" s="42" t="s">
        <v>469</v>
      </c>
      <c r="C34" s="533" t="s">
        <v>414</v>
      </c>
      <c r="D34" s="533"/>
      <c r="E34" s="35" t="s">
        <v>297</v>
      </c>
      <c r="F34" s="551"/>
      <c r="G34" s="552"/>
    </row>
    <row r="35" spans="1:11" s="5" customFormat="1" ht="17.25" customHeight="1" thickBot="1" x14ac:dyDescent="0.3">
      <c r="A35" s="3"/>
      <c r="B35" s="524" t="s">
        <v>415</v>
      </c>
      <c r="C35" s="525"/>
      <c r="D35" s="525"/>
      <c r="E35" s="30" t="str">
        <f>IF(OR(E33="Ano",E34="Ano"),"Ano","Ne")</f>
        <v>Ne</v>
      </c>
      <c r="F35" s="2"/>
      <c r="G35" s="4"/>
    </row>
    <row r="36" spans="1:11" s="5" customFormat="1" ht="10.15" customHeight="1" thickBot="1" x14ac:dyDescent="0.3">
      <c r="A36" s="3"/>
      <c r="B36" s="4"/>
      <c r="C36" s="14"/>
      <c r="E36" s="3"/>
      <c r="F36" s="2"/>
      <c r="G36" s="4"/>
    </row>
    <row r="37" spans="1:11" s="5" customFormat="1" ht="20.25" customHeight="1" x14ac:dyDescent="0.25">
      <c r="A37" s="3"/>
      <c r="B37" s="41" t="s">
        <v>416</v>
      </c>
      <c r="C37" s="538" t="s">
        <v>401</v>
      </c>
      <c r="D37" s="538"/>
      <c r="E37" s="27" t="str">
        <f ca="1">IF(ISNUMBER(FIND(",D",$D$15,1)),"RELEVANTNÍ","NERELEVANTNÍ")</f>
        <v>NERELEVANTNÍ</v>
      </c>
      <c r="F37" s="2"/>
      <c r="G37" s="4"/>
    </row>
    <row r="38" spans="1:11" s="5" customFormat="1" ht="32.25" customHeight="1" x14ac:dyDescent="0.25">
      <c r="A38" s="3"/>
      <c r="B38" s="42" t="s">
        <v>417</v>
      </c>
      <c r="C38" s="533" t="s">
        <v>414</v>
      </c>
      <c r="D38" s="533"/>
      <c r="E38" s="35" t="s">
        <v>297</v>
      </c>
      <c r="F38" s="2"/>
      <c r="G38" s="4"/>
    </row>
    <row r="39" spans="1:11" s="5" customFormat="1" ht="32.25" customHeight="1" x14ac:dyDescent="0.25">
      <c r="A39" s="3"/>
      <c r="B39" s="42" t="s">
        <v>418</v>
      </c>
      <c r="C39" s="533" t="s">
        <v>414</v>
      </c>
      <c r="D39" s="533"/>
      <c r="E39" s="35" t="s">
        <v>297</v>
      </c>
      <c r="F39" s="2"/>
      <c r="G39" s="4"/>
    </row>
    <row r="40" spans="1:11" s="5" customFormat="1" ht="17.25" customHeight="1" thickBot="1" x14ac:dyDescent="0.3">
      <c r="A40" s="3"/>
      <c r="B40" s="524" t="s">
        <v>419</v>
      </c>
      <c r="C40" s="525"/>
      <c r="D40" s="525"/>
      <c r="E40" s="30" t="str">
        <f>IF(OR(E38="Ano",E39="Ano"),"Ano","Ne")</f>
        <v>Ne</v>
      </c>
      <c r="F40" s="2"/>
      <c r="G40" s="4"/>
    </row>
    <row r="41" spans="1:11" s="5" customFormat="1" ht="10.15" customHeight="1" thickBot="1" x14ac:dyDescent="0.3">
      <c r="A41" s="3"/>
      <c r="B41" s="4"/>
      <c r="C41" s="14"/>
      <c r="E41" s="3"/>
      <c r="F41" s="2"/>
      <c r="G41" s="4"/>
    </row>
    <row r="42" spans="1:11" s="5" customFormat="1" ht="20.25" customHeight="1" thickBot="1" x14ac:dyDescent="0.3">
      <c r="A42" s="3"/>
      <c r="B42" s="526" t="s">
        <v>420</v>
      </c>
      <c r="C42" s="527"/>
      <c r="D42" s="528"/>
      <c r="E42" s="27" t="str">
        <f ca="1">IF(ISNUMBER(FIND(",E",$D$15,1)),"RELEVANTNÍ","NERELEVANTNÍ")</f>
        <v>NERELEVANTNÍ</v>
      </c>
      <c r="F42" s="9"/>
      <c r="G42" s="14"/>
    </row>
    <row r="43" spans="1:11" s="5" customFormat="1" ht="5.25" customHeight="1" thickBot="1" x14ac:dyDescent="0.3">
      <c r="A43" s="3"/>
      <c r="B43" s="4"/>
      <c r="C43" s="14"/>
      <c r="E43" s="1"/>
      <c r="F43" s="1"/>
      <c r="G43" s="14"/>
    </row>
    <row r="44" spans="1:11" s="5" customFormat="1" ht="15" x14ac:dyDescent="0.25">
      <c r="A44" s="3"/>
      <c r="B44" s="43" t="s">
        <v>421</v>
      </c>
      <c r="C44" s="44" t="s">
        <v>401</v>
      </c>
      <c r="D44" s="44" t="s">
        <v>422</v>
      </c>
      <c r="E44" s="140" t="str">
        <f>IF(ISBLANK('1b Formulář_kategorie podniku'!G11),"",$D$8)</f>
        <v/>
      </c>
      <c r="F44" s="141" t="str">
        <f>IF(ISBLANK('1b Formulář_kategorie podniku'!G11),"",DATE(YEAR($D$8)-1,MONTH($D$8),DAY($D$8)))</f>
        <v/>
      </c>
      <c r="G44" s="14"/>
    </row>
    <row r="45" spans="1:11" s="5" customFormat="1" ht="10.15" customHeight="1" x14ac:dyDescent="0.25">
      <c r="A45" s="1"/>
      <c r="B45" s="130"/>
      <c r="C45" s="128"/>
      <c r="D45" s="128"/>
      <c r="E45" s="131" t="s">
        <v>403</v>
      </c>
      <c r="F45" s="132" t="s">
        <v>403</v>
      </c>
      <c r="G45" s="14"/>
      <c r="K45" s="3"/>
    </row>
    <row r="46" spans="1:11" s="5" customFormat="1" ht="24" x14ac:dyDescent="0.25">
      <c r="A46" s="3"/>
      <c r="B46" s="40" t="s">
        <v>464</v>
      </c>
      <c r="C46" s="121" t="s">
        <v>458</v>
      </c>
      <c r="D46" s="121" t="s">
        <v>459</v>
      </c>
      <c r="E46" s="36"/>
      <c r="F46" s="37"/>
      <c r="G46" s="14"/>
    </row>
    <row r="47" spans="1:11" s="5" customFormat="1" ht="24" x14ac:dyDescent="0.25">
      <c r="A47" s="3"/>
      <c r="B47" s="40" t="s">
        <v>424</v>
      </c>
      <c r="C47" s="121" t="s">
        <v>458</v>
      </c>
      <c r="D47" s="121" t="s">
        <v>470</v>
      </c>
      <c r="E47" s="36"/>
      <c r="F47" s="37"/>
      <c r="G47" s="14"/>
    </row>
    <row r="48" spans="1:11" s="5" customFormat="1" ht="17.25" customHeight="1" thickBot="1" x14ac:dyDescent="0.3">
      <c r="A48" s="3"/>
      <c r="B48" s="524" t="s">
        <v>426</v>
      </c>
      <c r="C48" s="525"/>
      <c r="D48" s="525"/>
      <c r="E48" s="308" t="str">
        <f>IF(OR(E46=0,ISBLANK(E46)),"NR",IF((E47/E46)&lt;=0,"N/A",(E47/E46)))</f>
        <v>NR</v>
      </c>
      <c r="F48" s="309" t="str">
        <f>IF(OR(F46=0,ISBLANK(F46)),"NR",IF((F47/F46)&lt;=0,"N/A",(F47/F46)))</f>
        <v>NR</v>
      </c>
      <c r="G48" s="14"/>
    </row>
    <row r="49" spans="1:11" s="5" customFormat="1" ht="17.25" customHeight="1" thickBot="1" x14ac:dyDescent="0.3">
      <c r="A49" s="3"/>
      <c r="B49" s="595" t="s">
        <v>691</v>
      </c>
      <c r="C49" s="596"/>
      <c r="D49" s="596"/>
      <c r="E49" s="306" t="str">
        <f>IF(ISBLANK(E46),"NR",IF(OR((E46)=0,E48="N/A",E48&gt;7.5),"Ano","Ne"))</f>
        <v>NR</v>
      </c>
      <c r="F49" s="307" t="str">
        <f>IF(ISBLANK(F46),"NR",IF(OR((F46)=0,F48="N/A",F48&gt;7.5),"Ano","Ne"))</f>
        <v>NR</v>
      </c>
      <c r="G49" s="14"/>
    </row>
    <row r="50" spans="1:11" s="5" customFormat="1" ht="5.25" customHeight="1" thickBot="1" x14ac:dyDescent="0.3">
      <c r="A50" s="3"/>
      <c r="B50" s="4"/>
      <c r="C50" s="14"/>
      <c r="E50" s="1"/>
      <c r="F50" s="1"/>
      <c r="G50" s="14"/>
    </row>
    <row r="51" spans="1:11" s="5" customFormat="1" ht="15" x14ac:dyDescent="0.25">
      <c r="A51" s="3"/>
      <c r="B51" s="43" t="s">
        <v>427</v>
      </c>
      <c r="C51" s="44" t="s">
        <v>401</v>
      </c>
      <c r="D51" s="44" t="s">
        <v>422</v>
      </c>
      <c r="E51" s="140" t="str">
        <f>IF(ISBLANK('1b Formulář_kategorie podniku'!G11),"",$D$8)</f>
        <v/>
      </c>
      <c r="F51" s="141" t="str">
        <f>IF(ISBLANK('1b Formulář_kategorie podniku'!G11),"",DATE(YEAR($D$8)-1,MONTH($D$8),DAY($D$8)))</f>
        <v/>
      </c>
      <c r="G51" s="14"/>
    </row>
    <row r="52" spans="1:11" s="5" customFormat="1" ht="10.15" customHeight="1" x14ac:dyDescent="0.25">
      <c r="A52" s="1"/>
      <c r="B52" s="130"/>
      <c r="C52" s="128"/>
      <c r="D52" s="128"/>
      <c r="E52" s="131" t="s">
        <v>403</v>
      </c>
      <c r="F52" s="132" t="s">
        <v>403</v>
      </c>
      <c r="G52" s="14"/>
      <c r="K52" s="3"/>
    </row>
    <row r="53" spans="1:11" s="5" customFormat="1" ht="36" x14ac:dyDescent="0.25">
      <c r="A53" s="3"/>
      <c r="B53" s="40" t="s">
        <v>428</v>
      </c>
      <c r="C53" s="121" t="s">
        <v>451</v>
      </c>
      <c r="D53" s="121" t="s">
        <v>471</v>
      </c>
      <c r="E53" s="36"/>
      <c r="F53" s="37"/>
      <c r="G53" s="14"/>
    </row>
    <row r="54" spans="1:11" s="5" customFormat="1" ht="24" x14ac:dyDescent="0.25">
      <c r="A54" s="3"/>
      <c r="B54" s="40" t="s">
        <v>429</v>
      </c>
      <c r="C54" s="121" t="s">
        <v>451</v>
      </c>
      <c r="D54" s="121" t="s">
        <v>472</v>
      </c>
      <c r="E54" s="36"/>
      <c r="F54" s="37"/>
      <c r="G54" s="14"/>
    </row>
    <row r="55" spans="1:11" s="5" customFormat="1" ht="36" x14ac:dyDescent="0.25">
      <c r="A55" s="3"/>
      <c r="B55" s="40" t="s">
        <v>431</v>
      </c>
      <c r="C55" s="121" t="s">
        <v>451</v>
      </c>
      <c r="D55" s="121" t="s">
        <v>473</v>
      </c>
      <c r="E55" s="36"/>
      <c r="F55" s="37"/>
      <c r="G55" s="14"/>
    </row>
    <row r="56" spans="1:11" s="5" customFormat="1" ht="17.25" customHeight="1" x14ac:dyDescent="0.25">
      <c r="A56" s="3"/>
      <c r="B56" s="529" t="s">
        <v>433</v>
      </c>
      <c r="C56" s="530"/>
      <c r="D56" s="530"/>
      <c r="E56" s="15" t="str">
        <f>IF(E54=0,"NR",(E53+E54+E55)/E54)</f>
        <v>NR</v>
      </c>
      <c r="F56" s="32" t="str">
        <f>IF(F54=0,"NR",(F53+F54+F55)/F54)</f>
        <v>NR</v>
      </c>
      <c r="G56" s="14"/>
    </row>
    <row r="57" spans="1:11" s="5" customFormat="1" ht="17.25" customHeight="1" thickBot="1" x14ac:dyDescent="0.3">
      <c r="A57" s="3"/>
      <c r="B57" s="524" t="s">
        <v>434</v>
      </c>
      <c r="C57" s="525"/>
      <c r="D57" s="525"/>
      <c r="E57" s="33" t="str">
        <f>IF((E56)="NR","NR",IF((E56)&lt;1,"Ano","Ne"))</f>
        <v>NR</v>
      </c>
      <c r="F57" s="34" t="str">
        <f>IF((F56)="NR","NR",IF((F56)&lt;1,"Ano","Ne"))</f>
        <v>NR</v>
      </c>
      <c r="G57" s="14"/>
    </row>
    <row r="58" spans="1:11" ht="5.25" customHeight="1" thickBot="1" x14ac:dyDescent="0.3">
      <c r="B58" s="4"/>
      <c r="C58" s="14"/>
      <c r="D58" s="5"/>
    </row>
    <row r="59" spans="1:11" s="5" customFormat="1" ht="20.25" customHeight="1" thickBot="1" x14ac:dyDescent="0.3">
      <c r="A59" s="3"/>
      <c r="B59" s="593" t="s">
        <v>435</v>
      </c>
      <c r="C59" s="594"/>
      <c r="D59" s="594"/>
      <c r="E59" s="31" t="str">
        <f>IF(AND(E49="ANO",F49="Ano",E57="Ano",F57="Ano"),"Ano","Ne")</f>
        <v>Ne</v>
      </c>
      <c r="F59" s="2"/>
      <c r="G59" s="7"/>
    </row>
    <row r="60" spans="1:11" s="5" customFormat="1" ht="15" customHeight="1" thickBot="1" x14ac:dyDescent="0.3">
      <c r="A60" s="3"/>
      <c r="B60" s="4"/>
      <c r="C60" s="14"/>
      <c r="E60" s="3"/>
      <c r="F60" s="2"/>
      <c r="G60" s="4"/>
    </row>
    <row r="61" spans="1:11" s="5" customFormat="1" ht="32.25" customHeight="1" thickBot="1" x14ac:dyDescent="0.3">
      <c r="A61" s="3"/>
      <c r="B61" s="521" t="s">
        <v>455</v>
      </c>
      <c r="C61" s="522"/>
      <c r="D61" s="523"/>
      <c r="E61" s="16" t="str">
        <f>IF(OR(E23="ANO",E30="Ano",E35="Ano",E40="Ano",E59="Ano"),"Ano","Ne")</f>
        <v>Ne</v>
      </c>
      <c r="F61" s="2"/>
      <c r="G61" s="4"/>
    </row>
    <row r="62" spans="1:11" s="5" customFormat="1" ht="18" customHeight="1" x14ac:dyDescent="0.25">
      <c r="A62" s="3"/>
      <c r="B62" s="2"/>
      <c r="C62" s="9"/>
      <c r="D62" s="3"/>
      <c r="E62" s="3"/>
      <c r="F62" s="2"/>
      <c r="G62" s="4"/>
    </row>
    <row r="63" spans="1:11" s="5" customFormat="1" ht="6" customHeight="1" x14ac:dyDescent="0.25">
      <c r="A63" s="3"/>
      <c r="B63" s="2"/>
      <c r="C63" s="9"/>
      <c r="D63" s="3"/>
      <c r="E63" s="3"/>
      <c r="F63" s="2"/>
      <c r="G63" s="4"/>
    </row>
    <row r="65" spans="1:7" s="5" customFormat="1" ht="21" customHeight="1" x14ac:dyDescent="0.25">
      <c r="A65" s="3"/>
      <c r="B65" s="2"/>
      <c r="C65" s="9"/>
      <c r="D65" s="3"/>
      <c r="E65" s="3"/>
      <c r="F65" s="2"/>
      <c r="G65" s="4"/>
    </row>
    <row r="66" spans="1:7" s="5" customFormat="1" ht="32.25" customHeight="1" x14ac:dyDescent="0.25">
      <c r="A66" s="3"/>
      <c r="B66" s="2"/>
      <c r="C66" s="9"/>
      <c r="D66" s="3"/>
      <c r="E66" s="3"/>
      <c r="F66" s="2"/>
      <c r="G66" s="4"/>
    </row>
  </sheetData>
  <sheetProtection algorithmName="SHA-512" hashValue="acKQSARK9IFqtEg3FaXYZZ4C2w97SdOpThd0rUSvHtoWF8XzTj+s1Cxsz2JlyR+U6NnfPmwORyZtI1wxCCQO6A==" saltValue="Ck8Qn+r1sWv4rGnUFSZn2w==" spinCount="100000" sheet="1" objects="1" scenarios="1"/>
  <mergeCells count="48">
    <mergeCell ref="G13:L13"/>
    <mergeCell ref="B59:D59"/>
    <mergeCell ref="B61:D61"/>
    <mergeCell ref="D15:E15"/>
    <mergeCell ref="B30:D30"/>
    <mergeCell ref="C33:D33"/>
    <mergeCell ref="C34:D34"/>
    <mergeCell ref="B57:D57"/>
    <mergeCell ref="B15:C15"/>
    <mergeCell ref="B48:D48"/>
    <mergeCell ref="B40:D40"/>
    <mergeCell ref="B49:D49"/>
    <mergeCell ref="B56:D56"/>
    <mergeCell ref="B42:D42"/>
    <mergeCell ref="B23:D23"/>
    <mergeCell ref="B35:D35"/>
    <mergeCell ref="C38:D38"/>
    <mergeCell ref="D4:F4"/>
    <mergeCell ref="D5:F5"/>
    <mergeCell ref="D6:F6"/>
    <mergeCell ref="D7:F7"/>
    <mergeCell ref="D8:F8"/>
    <mergeCell ref="B6:C6"/>
    <mergeCell ref="B7:C7"/>
    <mergeCell ref="B10:C10"/>
    <mergeCell ref="B8:C8"/>
    <mergeCell ref="D10:F10"/>
    <mergeCell ref="B17:B18"/>
    <mergeCell ref="C17:C18"/>
    <mergeCell ref="D17:D18"/>
    <mergeCell ref="F21:G22"/>
    <mergeCell ref="F15:G15"/>
    <mergeCell ref="C39:D39"/>
    <mergeCell ref="C37:D37"/>
    <mergeCell ref="D25:D26"/>
    <mergeCell ref="C2:F2"/>
    <mergeCell ref="F33:G34"/>
    <mergeCell ref="B11:C11"/>
    <mergeCell ref="D11:F11"/>
    <mergeCell ref="D13:F13"/>
    <mergeCell ref="B25:B26"/>
    <mergeCell ref="C25:C26"/>
    <mergeCell ref="B12:C12"/>
    <mergeCell ref="D12:F12"/>
    <mergeCell ref="B13:C13"/>
    <mergeCell ref="C32:D32"/>
    <mergeCell ref="B4:C4"/>
    <mergeCell ref="B5:C5"/>
  </mergeCells>
  <conditionalFormatting sqref="A1:A18 A20:A26">
    <cfRule type="beginsWith" dxfId="121" priority="114" operator="beginsWith" text="RE">
      <formula>LEFT(A1,LEN("RE"))="RE"</formula>
    </cfRule>
    <cfRule type="containsText" dxfId="120" priority="115" operator="containsText" text="&quot;RELEVANTNÍ&quot;">
      <formula>NOT(ISERROR(SEARCH("""RELEVANTNÍ""",A1)))</formula>
    </cfRule>
  </conditionalFormatting>
  <conditionalFormatting sqref="A28:A31 A33:A36">
    <cfRule type="beginsWith" dxfId="119" priority="132" operator="beginsWith" text="RE">
      <formula>LEFT(A28,LEN("RE"))="RE"</formula>
    </cfRule>
    <cfRule type="containsText" dxfId="118" priority="133" operator="containsText" text="&quot;RELEVANTNÍ&quot;">
      <formula>NOT(ISERROR(SEARCH("""RELEVANTNÍ""",A28)))</formula>
    </cfRule>
  </conditionalFormatting>
  <conditionalFormatting sqref="A38:A1048576">
    <cfRule type="beginsWith" dxfId="117" priority="54" operator="beginsWith" text="RE">
      <formula>LEFT(A38,LEN("RE"))="RE"</formula>
    </cfRule>
    <cfRule type="containsText" dxfId="116" priority="55" operator="containsText" text="&quot;RELEVANTNÍ&quot;">
      <formula>NOT(ISERROR(SEARCH("""RELEVANTNÍ""",A38)))</formula>
    </cfRule>
  </conditionalFormatting>
  <conditionalFormatting sqref="D13:F13">
    <cfRule type="cellIs" dxfId="113" priority="31" operator="equal">
      <formula>"vyberte variantu"</formula>
    </cfRule>
  </conditionalFormatting>
  <conditionalFormatting sqref="E15">
    <cfRule type="beginsWith" dxfId="112" priority="125" operator="beginsWith" text="RE">
      <formula>LEFT(E15,LEN("RE"))="RE"</formula>
    </cfRule>
  </conditionalFormatting>
  <conditionalFormatting sqref="E17 E25 E32 E37 E42">
    <cfRule type="beginsWith" dxfId="111" priority="1" operator="beginsWith" text="RELEVANTNÍ">
      <formula>LEFT(E17,LEN("RELEVANTNÍ"))="RELEVANTNÍ"</formula>
    </cfRule>
    <cfRule type="containsText" dxfId="110" priority="2" operator="containsText" text="NERELEVANTNÍ">
      <formula>NOT(ISERROR(SEARCH("NERELEVANTNÍ",E17)))</formula>
    </cfRule>
  </conditionalFormatting>
  <conditionalFormatting sqref="E20:E22">
    <cfRule type="expression" dxfId="109" priority="13">
      <formula>$E$17="NERELEVANTNÍ"</formula>
    </cfRule>
    <cfRule type="expression" dxfId="108" priority="14">
      <formula>$E$17="RELEVANTNÍ"</formula>
    </cfRule>
  </conditionalFormatting>
  <conditionalFormatting sqref="E23">
    <cfRule type="containsText" dxfId="107" priority="72" operator="containsText" text="Ne">
      <formula>NOT(ISERROR(SEARCH("Ne",E23)))</formula>
    </cfRule>
    <cfRule type="containsText" dxfId="106" priority="73" operator="containsText" text="Ano">
      <formula>NOT(ISERROR(SEARCH("Ano",E23)))</formula>
    </cfRule>
  </conditionalFormatting>
  <conditionalFormatting sqref="E28:E29">
    <cfRule type="expression" dxfId="105" priority="11">
      <formula>$E$25="RELEVANTNÍ"</formula>
    </cfRule>
    <cfRule type="expression" dxfId="104" priority="12">
      <formula>$E$25="NERELEVANTNÍ"</formula>
    </cfRule>
  </conditionalFormatting>
  <conditionalFormatting sqref="E30 E35 E40 E59 E61">
    <cfRule type="containsText" dxfId="103" priority="136" operator="containsText" text="Ne">
      <formula>NOT(ISERROR(SEARCH("Ne",E30)))</formula>
    </cfRule>
    <cfRule type="containsText" dxfId="102" priority="137" operator="containsText" text="Ano">
      <formula>NOT(ISERROR(SEARCH("Ano",E30)))</formula>
    </cfRule>
  </conditionalFormatting>
  <conditionalFormatting sqref="E33:E34">
    <cfRule type="expression" dxfId="101" priority="7">
      <formula>$E$32="RELEVANTNÍ"</formula>
    </cfRule>
    <cfRule type="expression" dxfId="100" priority="8">
      <formula>$E$32="NERELEVANTNÍ"</formula>
    </cfRule>
  </conditionalFormatting>
  <conditionalFormatting sqref="E38:E39">
    <cfRule type="expression" dxfId="99" priority="5">
      <formula>$E$37="RELEVANTNÍ"</formula>
    </cfRule>
    <cfRule type="expression" dxfId="98" priority="6">
      <formula>$E$37="NERELEVANTNÍ"</formula>
    </cfRule>
  </conditionalFormatting>
  <conditionalFormatting sqref="E3:F14">
    <cfRule type="beginsWith" dxfId="97" priority="33" operator="beginsWith" text="RE">
      <formula>LEFT(E3,LEN("RE"))="RE"</formula>
    </cfRule>
  </conditionalFormatting>
  <conditionalFormatting sqref="E46:F47 E53:F55">
    <cfRule type="expression" dxfId="96" priority="3">
      <formula>$E$42="RELEVANTNÍ"</formula>
    </cfRule>
    <cfRule type="expression" dxfId="95" priority="4">
      <formula>$E$42="NERELEVANTNÍ"</formula>
    </cfRule>
  </conditionalFormatting>
  <conditionalFormatting sqref="G13">
    <cfRule type="beginsWith" dxfId="94" priority="32" operator="beginsWith" text="RE">
      <formula>LEFT(G13,LEN("RE"))="RE"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78C0D931-6437-407d-A8EE-F0AAD7539E65}">
      <x14:conditionalFormattings>
        <x14:conditionalFormatting xmlns:xm="http://schemas.microsoft.com/office/excel/2006/main">
          <x14:cfRule type="cellIs" priority="29" operator="equal" id="{9F492672-11D6-45B7-BB48-7FDAE0C470E6}">
            <xm:f>'2i Právní formy žadatelů v MS'!$F$25</xm:f>
            <x14:dxf>
              <fill>
                <patternFill>
                  <bgColor theme="7" tint="0.79998168889431442"/>
                </patternFill>
              </fill>
            </x14:dxf>
          </x14:cfRule>
          <x14:cfRule type="cellIs" priority="30" operator="equal" id="{8719FFA2-3C6B-42A2-B0AC-F7AB117D1D33}">
            <xm:f>'2i Právní formy žadatelů v MS'!$F$24</xm:f>
            <x14:dxf>
              <fill>
                <patternFill>
                  <bgColor theme="7" tint="0.79998168889431442"/>
                </patternFill>
              </fill>
            </x14:dxf>
          </x14:cfRule>
          <xm:sqref>D13:F13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promptTitle="Vyberte" xr:uid="{00000000-0002-0000-0400-000001000000}">
          <x14:formula1>
            <xm:f>'2b Právní formy žadatelů'!$B$79:$B$81</xm:f>
          </x14:formula1>
          <xm:sqref>E33:E34 E38:E39</xm:sqref>
        </x14:dataValidation>
        <x14:dataValidation type="list" allowBlank="1" showInputMessage="1" showErrorMessage="1" xr:uid="{A2D05C31-DAC2-42DC-BC72-EEBE32419CC6}">
          <x14:formula1>
            <xm:f>'2i Právní formy žadatelů v MS'!$F$23:$F$25</xm:f>
          </x14:formula1>
          <xm:sqref>D13:F13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XFB66"/>
  <sheetViews>
    <sheetView showGridLines="0" zoomScaleNormal="100" workbookViewId="0">
      <pane xSplit="3" ySplit="3" topLeftCell="D4" activePane="bottomRight" state="frozen"/>
      <selection pane="topRight" activeCell="P29" sqref="P29"/>
      <selection pane="bottomLeft" activeCell="P29" sqref="P29"/>
      <selection pane="bottomRight" activeCell="G26" sqref="G26"/>
    </sheetView>
  </sheetViews>
  <sheetFormatPr defaultColWidth="11" defaultRowHeight="14.25" x14ac:dyDescent="0.25"/>
  <cols>
    <col min="1" max="1" width="4.5" style="3" customWidth="1"/>
    <col min="2" max="2" width="60.75" style="2" customWidth="1"/>
    <col min="3" max="3" width="12" style="9" customWidth="1"/>
    <col min="4" max="4" width="11.75" style="3" customWidth="1"/>
    <col min="5" max="5" width="15.5" style="3" customWidth="1"/>
    <col min="6" max="6" width="15.5" style="2" customWidth="1"/>
    <col min="7" max="7" width="41.75" style="4" customWidth="1"/>
    <col min="8" max="11" width="11" style="5"/>
    <col min="12" max="16384" width="11" style="3"/>
  </cols>
  <sheetData>
    <row r="1" spans="1:16382" ht="5.25" customHeight="1" x14ac:dyDescent="0.25"/>
    <row r="2" spans="1:16382" ht="33" customHeight="1" x14ac:dyDescent="0.25">
      <c r="B2" s="20" t="s">
        <v>392</v>
      </c>
      <c r="C2" s="597" t="s">
        <v>474</v>
      </c>
      <c r="D2" s="597"/>
      <c r="E2" s="597"/>
      <c r="F2" s="597"/>
      <c r="H2" s="135"/>
    </row>
    <row r="3" spans="1:16382" ht="5.25" customHeight="1" thickBot="1" x14ac:dyDescent="0.3">
      <c r="D3" s="38"/>
      <c r="E3" s="38"/>
      <c r="F3" s="39"/>
      <c r="H3" s="135"/>
    </row>
    <row r="4" spans="1:16382" ht="17.25" customHeight="1" x14ac:dyDescent="0.25">
      <c r="A4" s="6" t="s">
        <v>394</v>
      </c>
      <c r="B4" s="541" t="s">
        <v>438</v>
      </c>
      <c r="C4" s="542"/>
      <c r="D4" s="583" t="str">
        <f>IF(ISTEXT(VLOOKUP('1b Formulář_kategorie podniku'!G13,'2b Právní formy žadatelů'!E69:E86,1,FALSE)),IF(ISBLANK('1b Formulář_kategorie podniku'!G7),"",IF(ISBLANK('1b Formulář_kategorie podniku'!G7),"",'1b Formulář_kategorie podniku'!G7)),"")</f>
        <v/>
      </c>
      <c r="E4" s="583"/>
      <c r="F4" s="584"/>
      <c r="G4" s="5"/>
      <c r="H4" s="135"/>
    </row>
    <row r="5" spans="1:16382" ht="17.25" customHeight="1" x14ac:dyDescent="0.25">
      <c r="A5" s="1"/>
      <c r="B5" s="545" t="s">
        <v>78</v>
      </c>
      <c r="C5" s="546"/>
      <c r="D5" s="583" t="str">
        <f>IF(ISTEXT(VLOOKUP('1b Formulář_kategorie podniku'!G13,'2b Právní formy žadatelů'!E69:E86,1,FALSE)),IF(ISBLANK('1b Formulář_kategorie podniku'!G7),"",IF(ISBLANK('1b Formulář_kategorie podniku'!G8),"",'1b Formulář_kategorie podniku'!G8)),"")</f>
        <v/>
      </c>
      <c r="E5" s="583"/>
      <c r="F5" s="584"/>
      <c r="G5" s="7"/>
      <c r="H5" s="135"/>
    </row>
    <row r="6" spans="1:16382" ht="17.25" customHeight="1" x14ac:dyDescent="0.25">
      <c r="A6" s="1"/>
      <c r="B6" s="545" t="s">
        <v>439</v>
      </c>
      <c r="C6" s="546"/>
      <c r="D6" s="583" t="str">
        <f>IF(ISTEXT(VLOOKUP('1b Formulář_kategorie podniku'!G13,'2b Právní formy žadatelů'!E69:E86,1,FALSE)),IF(ISBLANK('1b Formulář_kategorie podniku'!G7),"",IF(ISBLANK('1b Formulář_kategorie podniku'!G9),"",'1b Formulář_kategorie podniku'!G9)),"")</f>
        <v/>
      </c>
      <c r="E6" s="583"/>
      <c r="F6" s="584"/>
      <c r="G6" s="7"/>
      <c r="H6" s="135"/>
    </row>
    <row r="7" spans="1:16382" ht="12.75" customHeight="1" x14ac:dyDescent="0.25">
      <c r="A7" s="1"/>
      <c r="B7" s="545" t="s">
        <v>80</v>
      </c>
      <c r="C7" s="546"/>
      <c r="D7" s="587" t="str">
        <f>IF(ISTEXT(VLOOKUP('1b Formulář_kategorie podniku'!G13,'2b Právní formy žadatelů'!E69:E86,1,FALSE)),IF(ISBLANK('1b Formulář_kategorie podniku'!G7),"",IF(ISBLANK('1b Formulář_kategorie podniku'!G10),"",'1b Formulář_kategorie podniku'!G10)),"")</f>
        <v/>
      </c>
      <c r="E7" s="587"/>
      <c r="F7" s="588"/>
      <c r="G7" s="8"/>
      <c r="H7" s="135"/>
    </row>
    <row r="8" spans="1:16382" ht="30.75" customHeight="1" thickBot="1" x14ac:dyDescent="0.3">
      <c r="A8" s="1"/>
      <c r="B8" s="555" t="s">
        <v>81</v>
      </c>
      <c r="C8" s="556"/>
      <c r="D8" s="587" t="str">
        <f>IF(ISTEXT(VLOOKUP('1b Formulář_kategorie podniku'!G13,'2b Právní formy žadatelů'!E69:E86,1,FALSE)),IF(ISBLANK('1b Formulář_kategorie podniku'!G7),"",IF(ISBLANK('1b Formulář_kategorie podniku'!G11),"",'1b Formulář_kategorie podniku'!G11)),"")</f>
        <v/>
      </c>
      <c r="E8" s="587"/>
      <c r="F8" s="588"/>
      <c r="G8" s="8"/>
      <c r="H8" s="135"/>
    </row>
    <row r="9" spans="1:16382" ht="10.15" customHeight="1" thickBot="1" x14ac:dyDescent="0.3">
      <c r="A9" s="1"/>
      <c r="H9" s="230"/>
      <c r="I9" s="3"/>
    </row>
    <row r="10" spans="1:16382" ht="17.25" customHeight="1" thickBot="1" x14ac:dyDescent="0.3">
      <c r="A10" s="1"/>
      <c r="B10" s="541" t="s">
        <v>382</v>
      </c>
      <c r="C10" s="542"/>
      <c r="D10" s="585" t="str">
        <f>IF(ISTEXT(VLOOKUP('1b Formulář_kategorie podniku'!G13,'2b Právní formy žadatelů'!E69:E86,1,FALSE)),(IF(ISBLANK('1b Formulář_kategorie podniku'!G13),"",IF('1b Formulář_kategorie podniku'!N42="MSP","Ano","Ne"))),"")</f>
        <v/>
      </c>
      <c r="E10" s="585"/>
      <c r="F10" s="586"/>
      <c r="I10" s="3"/>
    </row>
    <row r="11" spans="1:16382" s="5" customFormat="1" ht="33" customHeight="1" x14ac:dyDescent="0.25">
      <c r="A11" s="1"/>
      <c r="B11" s="559" t="s">
        <v>383</v>
      </c>
      <c r="C11" s="560"/>
      <c r="D11" s="585" t="str">
        <f ca="1">IF(ISTEXT(VLOOKUP('1b Formulář_kategorie podniku'!G13,'2b Právní formy žadatelů'!E69:E86,1,FALSE)),IF(ISBLANK('1b Formulář_kategorie podniku'!G10),"",IF(YEARFRAC(D7,TODAY())&lt;3,"Ano","Ne")),"")</f>
        <v/>
      </c>
      <c r="E11" s="585"/>
      <c r="F11" s="586"/>
      <c r="G11" s="134"/>
      <c r="I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30" customHeight="1" x14ac:dyDescent="0.25">
      <c r="A12" s="1"/>
      <c r="B12" s="545" t="s">
        <v>83</v>
      </c>
      <c r="C12" s="546"/>
      <c r="D12" s="583" t="str">
        <f>IF(ISTEXT(VLOOKUP('1b Formulář_kategorie podniku'!G13,'2b Právní formy žadatelů'!E69:E86,1,FALSE)),IF(ISBLANK('1b Formulář_kategorie podniku'!G13),"",'1b Formulář_kategorie podniku'!G13),"")</f>
        <v/>
      </c>
      <c r="E12" s="583"/>
      <c r="F12" s="584"/>
      <c r="G12" s="4"/>
      <c r="I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109.5" customHeight="1" thickBot="1" x14ac:dyDescent="0.3">
      <c r="A13" s="1"/>
      <c r="B13" s="555" t="s">
        <v>396</v>
      </c>
      <c r="C13" s="556"/>
      <c r="D13" s="563" t="s">
        <v>297</v>
      </c>
      <c r="E13" s="563"/>
      <c r="F13" s="564"/>
      <c r="G13" s="549" t="s">
        <v>702</v>
      </c>
      <c r="H13" s="550"/>
      <c r="I13" s="550"/>
      <c r="J13" s="550"/>
      <c r="K13" s="550"/>
      <c r="L13" s="550"/>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20.25" customHeight="1" thickBot="1" x14ac:dyDescent="0.3">
      <c r="A14" s="1"/>
      <c r="B14" s="4"/>
      <c r="C14" s="14"/>
      <c r="D14" s="4"/>
      <c r="E14" s="4"/>
      <c r="F14" s="4"/>
      <c r="G14" s="4"/>
      <c r="I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20.25" customHeight="1" thickBot="1" x14ac:dyDescent="0.3">
      <c r="A15" s="6" t="s">
        <v>397</v>
      </c>
      <c r="B15" s="539" t="s">
        <v>398</v>
      </c>
      <c r="C15" s="540"/>
      <c r="D15" s="561" t="b">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0</v>
      </c>
      <c r="E15" s="562"/>
      <c r="F15" s="549" t="s">
        <v>399</v>
      </c>
      <c r="G15" s="550"/>
      <c r="I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0.25" customHeight="1" thickBot="1" x14ac:dyDescent="0.3">
      <c r="A16" s="6"/>
      <c r="B16" s="4"/>
      <c r="C16" s="4"/>
      <c r="D16" s="4"/>
      <c r="E16" s="4"/>
      <c r="F16" s="4"/>
      <c r="G16" s="4"/>
      <c r="I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0.25" customHeight="1" x14ac:dyDescent="0.25">
      <c r="A17" s="6"/>
      <c r="B17" s="541" t="s">
        <v>475</v>
      </c>
      <c r="C17" s="572" t="s">
        <v>401</v>
      </c>
      <c r="D17" s="566" t="s">
        <v>402</v>
      </c>
      <c r="E17" s="27" t="str">
        <f ca="1">IF(ISNUMBER(FIND("A,",$D$15,1)),"RELEVANTNÍ","NERELEVANTNÍ")</f>
        <v>NERELEVANTNÍ</v>
      </c>
      <c r="F17" s="4"/>
      <c r="G17" s="4"/>
      <c r="I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25">
      <c r="A18" s="6"/>
      <c r="B18" s="545"/>
      <c r="C18" s="573"/>
      <c r="D18" s="567"/>
      <c r="E18" s="139" t="str">
        <f>IF($D$8&gt;1,$D$8,"")</f>
        <v/>
      </c>
      <c r="F18" s="134"/>
      <c r="G18" s="4"/>
      <c r="I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11" customFormat="1" ht="10.9" customHeight="1" x14ac:dyDescent="0.25">
      <c r="A19" s="1"/>
      <c r="B19" s="127"/>
      <c r="C19" s="128"/>
      <c r="D19" s="128"/>
      <c r="E19" s="129" t="s">
        <v>403</v>
      </c>
    </row>
    <row r="20" spans="1:16382" s="5" customFormat="1" ht="24" x14ac:dyDescent="0.25">
      <c r="A20" s="6"/>
      <c r="B20" s="28" t="s">
        <v>404</v>
      </c>
      <c r="C20" s="121" t="s">
        <v>476</v>
      </c>
      <c r="D20" s="121" t="s">
        <v>477</v>
      </c>
      <c r="E20" s="29"/>
      <c r="F20" s="4"/>
      <c r="G20" s="4"/>
      <c r="I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s="5" customFormat="1" ht="20.25" customHeight="1" x14ac:dyDescent="0.25">
      <c r="A21" s="6"/>
      <c r="B21" s="28" t="s">
        <v>443</v>
      </c>
      <c r="C21" s="12" t="s">
        <v>460</v>
      </c>
      <c r="D21" s="13" t="s">
        <v>461</v>
      </c>
      <c r="E21" s="29"/>
      <c r="F21" s="581" t="s">
        <v>462</v>
      </c>
      <c r="G21" s="582"/>
      <c r="I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5" customFormat="1" ht="20.25" customHeight="1" x14ac:dyDescent="0.25">
      <c r="A22" s="6"/>
      <c r="B22" s="28" t="s">
        <v>444</v>
      </c>
      <c r="C22" s="12" t="s">
        <v>460</v>
      </c>
      <c r="D22" s="13" t="s">
        <v>461</v>
      </c>
      <c r="E22" s="29"/>
      <c r="F22" s="581"/>
      <c r="G22" s="582"/>
      <c r="I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pans="1:16382" s="5" customFormat="1" ht="20.25" customHeight="1" thickBot="1" x14ac:dyDescent="0.3">
      <c r="A23" s="6"/>
      <c r="B23" s="578" t="s">
        <v>445</v>
      </c>
      <c r="C23" s="579"/>
      <c r="D23" s="580"/>
      <c r="E23" s="30" t="str">
        <f>IF((E20)&lt;0,"Ano",IF(E20&lt;((E21+E22)/2),"Ano","Ne"))</f>
        <v>Ne</v>
      </c>
      <c r="F23" s="4"/>
      <c r="G23" s="4"/>
      <c r="I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row r="24" spans="1:16382" ht="8.25" customHeight="1" thickBot="1" x14ac:dyDescent="0.3">
      <c r="D24" s="1"/>
      <c r="E24" s="1"/>
      <c r="G24" s="14"/>
      <c r="I24" s="3"/>
    </row>
    <row r="25" spans="1:16382" s="5" customFormat="1" ht="20.25" customHeight="1" x14ac:dyDescent="0.25">
      <c r="A25" s="3"/>
      <c r="B25" s="534" t="s">
        <v>478</v>
      </c>
      <c r="C25" s="566" t="s">
        <v>401</v>
      </c>
      <c r="D25" s="566" t="s">
        <v>402</v>
      </c>
      <c r="E25" s="27" t="str">
        <f ca="1">IF(ISNUMBER(FIND("B,",$D$15,1)),"RELEVANTNÍ","NERELEVANTNÍ")</f>
        <v>NERELEVANTNÍ</v>
      </c>
      <c r="F25" s="2"/>
      <c r="G25" s="14"/>
      <c r="I25" s="3"/>
    </row>
    <row r="26" spans="1:16382" s="5" customFormat="1" ht="20.25" customHeight="1" x14ac:dyDescent="0.25">
      <c r="A26" s="3"/>
      <c r="B26" s="535"/>
      <c r="C26" s="567"/>
      <c r="D26" s="567"/>
      <c r="E26" s="139" t="str">
        <f>IF($D$8&gt;1,$D$8,"")</f>
        <v/>
      </c>
      <c r="F26" s="134"/>
      <c r="G26" s="14"/>
      <c r="I26" s="3"/>
    </row>
    <row r="27" spans="1:16382" s="11" customFormat="1" ht="10.9" customHeight="1" x14ac:dyDescent="0.25">
      <c r="A27" s="1"/>
      <c r="B27" s="127"/>
      <c r="C27" s="128"/>
      <c r="D27" s="128"/>
      <c r="E27" s="129" t="s">
        <v>403</v>
      </c>
    </row>
    <row r="28" spans="1:16382" s="5" customFormat="1" ht="24" x14ac:dyDescent="0.25">
      <c r="A28" s="3"/>
      <c r="B28" s="28" t="s">
        <v>464</v>
      </c>
      <c r="C28" s="121" t="s">
        <v>476</v>
      </c>
      <c r="D28" s="121" t="s">
        <v>477</v>
      </c>
      <c r="E28" s="37"/>
      <c r="F28" s="2"/>
      <c r="G28" s="14"/>
      <c r="I28" s="3"/>
    </row>
    <row r="29" spans="1:16382" s="5" customFormat="1" ht="24" x14ac:dyDescent="0.25">
      <c r="A29" s="3"/>
      <c r="B29" s="28" t="s">
        <v>465</v>
      </c>
      <c r="C29" s="121" t="s">
        <v>476</v>
      </c>
      <c r="D29" s="121" t="s">
        <v>479</v>
      </c>
      <c r="E29" s="37"/>
      <c r="F29" s="2"/>
      <c r="G29" s="14"/>
      <c r="I29" s="3"/>
    </row>
    <row r="30" spans="1:16382" s="5" customFormat="1" ht="15" thickBot="1" x14ac:dyDescent="0.3">
      <c r="A30" s="3"/>
      <c r="B30" s="576" t="s">
        <v>411</v>
      </c>
      <c r="C30" s="577"/>
      <c r="D30" s="577"/>
      <c r="E30" s="30" t="str">
        <f>IF(AND((E29)&gt;0,E28&gt;0),"Ne",(IF((ABS(E29))&gt;((E28-(E29))/2),"Ano","Ne")))</f>
        <v>Ne</v>
      </c>
      <c r="F30" s="2"/>
      <c r="G30" s="14"/>
      <c r="I30" s="3"/>
    </row>
    <row r="31" spans="1:16382" s="5" customFormat="1" ht="10.15" customHeight="1" thickBot="1" x14ac:dyDescent="0.3">
      <c r="A31" s="3"/>
      <c r="B31" s="2"/>
      <c r="C31" s="9"/>
      <c r="D31" s="3"/>
      <c r="E31" s="3"/>
      <c r="F31" s="2"/>
      <c r="G31" s="14"/>
      <c r="I31" s="3"/>
    </row>
    <row r="32" spans="1:16382" s="5" customFormat="1" ht="20.25" customHeight="1" x14ac:dyDescent="0.25">
      <c r="A32" s="3"/>
      <c r="B32" s="41" t="s">
        <v>412</v>
      </c>
      <c r="C32" s="538" t="s">
        <v>401</v>
      </c>
      <c r="D32" s="538"/>
      <c r="E32" s="27" t="str">
        <f ca="1">IF(ISNUMBER(FIND("C,",$D$15,1)),"RELEVANTNÍ","NERELEVANTNÍ")</f>
        <v>NERELEVANTNÍ</v>
      </c>
      <c r="F32" s="2"/>
      <c r="G32" s="4"/>
      <c r="I32" s="3"/>
    </row>
    <row r="33" spans="1:11" s="5" customFormat="1" ht="17.25" customHeight="1" x14ac:dyDescent="0.25">
      <c r="A33" s="3"/>
      <c r="B33" s="42" t="s">
        <v>467</v>
      </c>
      <c r="C33" s="598" t="s">
        <v>413</v>
      </c>
      <c r="D33" s="599"/>
      <c r="E33" s="35" t="s">
        <v>297</v>
      </c>
      <c r="F33" s="551" t="s">
        <v>468</v>
      </c>
      <c r="G33" s="552"/>
      <c r="I33" s="3"/>
    </row>
    <row r="34" spans="1:11" s="5" customFormat="1" ht="23.1" customHeight="1" x14ac:dyDescent="0.25">
      <c r="A34" s="3"/>
      <c r="B34" s="42" t="s">
        <v>469</v>
      </c>
      <c r="C34" s="598" t="s">
        <v>414</v>
      </c>
      <c r="D34" s="599"/>
      <c r="E34" s="35" t="s">
        <v>297</v>
      </c>
      <c r="F34" s="551"/>
      <c r="G34" s="552"/>
      <c r="I34" s="3"/>
    </row>
    <row r="35" spans="1:11" s="5" customFormat="1" ht="17.25" customHeight="1" thickBot="1" x14ac:dyDescent="0.3">
      <c r="A35" s="3"/>
      <c r="B35" s="524" t="s">
        <v>415</v>
      </c>
      <c r="C35" s="525"/>
      <c r="D35" s="525"/>
      <c r="E35" s="30" t="str">
        <f>IF(OR(E33="Ano",E34="Ano"),"Ano","Ne")</f>
        <v>Ne</v>
      </c>
      <c r="F35" s="2"/>
      <c r="G35" s="4"/>
      <c r="I35" s="3"/>
    </row>
    <row r="36" spans="1:11" s="5" customFormat="1" ht="10.15" customHeight="1" thickBot="1" x14ac:dyDescent="0.3">
      <c r="A36" s="3"/>
      <c r="B36" s="4"/>
      <c r="C36" s="14"/>
      <c r="E36" s="3"/>
      <c r="F36" s="2"/>
      <c r="G36" s="4"/>
      <c r="I36" s="3"/>
    </row>
    <row r="37" spans="1:11" s="5" customFormat="1" ht="20.25" customHeight="1" x14ac:dyDescent="0.25">
      <c r="A37" s="3"/>
      <c r="B37" s="41" t="s">
        <v>416</v>
      </c>
      <c r="C37" s="538" t="s">
        <v>401</v>
      </c>
      <c r="D37" s="538"/>
      <c r="E37" s="27" t="str">
        <f ca="1">IF(ISNUMBER(FIND(",D",$D$15,1)),"RELEVANTNÍ","NERELEVANTNÍ")</f>
        <v>NERELEVANTNÍ</v>
      </c>
      <c r="F37" s="2"/>
      <c r="G37" s="4"/>
      <c r="I37" s="3"/>
    </row>
    <row r="38" spans="1:11" s="5" customFormat="1" ht="32.25" customHeight="1" x14ac:dyDescent="0.25">
      <c r="A38" s="3"/>
      <c r="B38" s="42" t="s">
        <v>417</v>
      </c>
      <c r="C38" s="533" t="s">
        <v>414</v>
      </c>
      <c r="D38" s="533"/>
      <c r="E38" s="35" t="s">
        <v>297</v>
      </c>
      <c r="F38" s="2"/>
      <c r="G38" s="4"/>
      <c r="I38" s="3"/>
    </row>
    <row r="39" spans="1:11" s="5" customFormat="1" ht="32.25" customHeight="1" x14ac:dyDescent="0.25">
      <c r="A39" s="3"/>
      <c r="B39" s="42" t="s">
        <v>418</v>
      </c>
      <c r="C39" s="533" t="s">
        <v>414</v>
      </c>
      <c r="D39" s="533"/>
      <c r="E39" s="35" t="s">
        <v>297</v>
      </c>
      <c r="F39" s="2"/>
      <c r="G39" s="4"/>
      <c r="I39" s="3"/>
    </row>
    <row r="40" spans="1:11" s="5" customFormat="1" ht="17.25" customHeight="1" thickBot="1" x14ac:dyDescent="0.3">
      <c r="A40" s="3"/>
      <c r="B40" s="524" t="s">
        <v>419</v>
      </c>
      <c r="C40" s="525"/>
      <c r="D40" s="525"/>
      <c r="E40" s="30" t="str">
        <f>IF(OR(E38="Ano",E39="Ano"),"Ano","Ne")</f>
        <v>Ne</v>
      </c>
      <c r="F40" s="2"/>
      <c r="G40" s="4"/>
      <c r="I40" s="3"/>
    </row>
    <row r="41" spans="1:11" s="5" customFormat="1" ht="10.15" customHeight="1" thickBot="1" x14ac:dyDescent="0.3">
      <c r="A41" s="3"/>
      <c r="B41" s="4"/>
      <c r="C41" s="14"/>
      <c r="E41" s="3"/>
      <c r="F41" s="2"/>
      <c r="G41" s="4"/>
      <c r="I41" s="3"/>
    </row>
    <row r="42" spans="1:11" s="5" customFormat="1" ht="20.25" customHeight="1" thickBot="1" x14ac:dyDescent="0.3">
      <c r="A42" s="3"/>
      <c r="B42" s="526" t="s">
        <v>420</v>
      </c>
      <c r="C42" s="527"/>
      <c r="D42" s="528"/>
      <c r="E42" s="27" t="str">
        <f ca="1">IF(ISNUMBER(FIND(",E",$D$15,1)),"RELEVANTNÍ","NERELEVANTNÍ")</f>
        <v>NERELEVANTNÍ</v>
      </c>
      <c r="F42" s="9"/>
      <c r="G42" s="14"/>
      <c r="I42" s="3"/>
    </row>
    <row r="43" spans="1:11" s="5" customFormat="1" ht="5.25" customHeight="1" thickBot="1" x14ac:dyDescent="0.3">
      <c r="A43" s="3"/>
      <c r="B43" s="4"/>
      <c r="C43" s="14"/>
      <c r="E43" s="1"/>
      <c r="F43" s="1"/>
      <c r="G43" s="14"/>
      <c r="I43" s="3"/>
    </row>
    <row r="44" spans="1:11" s="5" customFormat="1" ht="42.75" customHeight="1" x14ac:dyDescent="0.25">
      <c r="A44" s="3"/>
      <c r="B44" s="43" t="s">
        <v>421</v>
      </c>
      <c r="C44" s="44" t="s">
        <v>401</v>
      </c>
      <c r="D44" s="44" t="s">
        <v>422</v>
      </c>
      <c r="E44" s="140" t="str">
        <f>IF(ISBLANK('1b Formulář_kategorie podniku'!G11),"",$D$8)</f>
        <v/>
      </c>
      <c r="F44" s="141" t="str">
        <f>IF(ISBLANK('1b Formulář_kategorie podniku'!G11),"",DATE(YEAR($D$8)-1,MONTH($D$8),DAY($D$8)))</f>
        <v/>
      </c>
      <c r="G44" s="134"/>
      <c r="H44" s="10"/>
      <c r="I44" s="3"/>
    </row>
    <row r="45" spans="1:11" s="5" customFormat="1" ht="10.15" customHeight="1" x14ac:dyDescent="0.25">
      <c r="A45" s="1"/>
      <c r="B45" s="130"/>
      <c r="C45" s="128"/>
      <c r="D45" s="128"/>
      <c r="E45" s="131" t="s">
        <v>403</v>
      </c>
      <c r="F45" s="132" t="s">
        <v>403</v>
      </c>
      <c r="G45" s="14"/>
      <c r="K45" s="3"/>
    </row>
    <row r="46" spans="1:11" s="5" customFormat="1" ht="24" x14ac:dyDescent="0.25">
      <c r="A46" s="3"/>
      <c r="B46" s="40" t="s">
        <v>464</v>
      </c>
      <c r="C46" s="121" t="s">
        <v>476</v>
      </c>
      <c r="D46" s="121" t="s">
        <v>477</v>
      </c>
      <c r="E46" s="36"/>
      <c r="F46" s="37"/>
      <c r="G46" s="14"/>
      <c r="I46" s="3"/>
    </row>
    <row r="47" spans="1:11" s="5" customFormat="1" ht="24" x14ac:dyDescent="0.25">
      <c r="A47" s="3"/>
      <c r="B47" s="40" t="s">
        <v>424</v>
      </c>
      <c r="C47" s="121" t="s">
        <v>476</v>
      </c>
      <c r="D47" s="121" t="s">
        <v>480</v>
      </c>
      <c r="E47" s="36"/>
      <c r="F47" s="37"/>
      <c r="G47" s="14"/>
      <c r="I47" s="3"/>
    </row>
    <row r="48" spans="1:11" s="5" customFormat="1" x14ac:dyDescent="0.25">
      <c r="A48" s="3"/>
      <c r="B48" s="529" t="s">
        <v>426</v>
      </c>
      <c r="C48" s="530"/>
      <c r="D48" s="530"/>
      <c r="E48" s="32" t="str">
        <f>IF(OR(E46=0,ISBLANK(E46)),"NR",IF((E47/E46)&lt;=0,"N/A",(E47/E46)))</f>
        <v>NR</v>
      </c>
      <c r="F48" s="32" t="str">
        <f>IF(OR(F46=0,ISBLANK(F46)),"NR",IF((F47/F46)&lt;=0,"N/A",(F47/F46)))</f>
        <v>NR</v>
      </c>
      <c r="G48" s="14"/>
      <c r="I48" s="3"/>
    </row>
    <row r="49" spans="1:11" s="5" customFormat="1" ht="17.25" customHeight="1" thickBot="1" x14ac:dyDescent="0.3">
      <c r="A49" s="3"/>
      <c r="B49" s="524" t="s">
        <v>691</v>
      </c>
      <c r="C49" s="525"/>
      <c r="D49" s="525"/>
      <c r="E49" s="33" t="str">
        <f>IF(ISBLANK(E46),"NR",IF(OR((E46)=0,E48="N/A",E48&gt;7.5),"Ano","Ne"))</f>
        <v>NR</v>
      </c>
      <c r="F49" s="34" t="str">
        <f>IF(ISBLANK(F46),"NR",IF(OR((F46)=0,F48="N/A",F48&gt;7.5),"Ano","Ne"))</f>
        <v>NR</v>
      </c>
      <c r="G49" s="14"/>
      <c r="I49" s="3"/>
    </row>
    <row r="50" spans="1:11" s="5" customFormat="1" ht="5.25" customHeight="1" thickBot="1" x14ac:dyDescent="0.3">
      <c r="A50" s="3"/>
      <c r="B50" s="4"/>
      <c r="C50" s="14"/>
      <c r="E50" s="1"/>
      <c r="F50" s="1"/>
      <c r="G50" s="14"/>
      <c r="I50" s="3"/>
    </row>
    <row r="51" spans="1:11" s="5" customFormat="1" ht="63" customHeight="1" x14ac:dyDescent="0.25">
      <c r="A51" s="3"/>
      <c r="B51" s="43" t="s">
        <v>427</v>
      </c>
      <c r="C51" s="44" t="s">
        <v>401</v>
      </c>
      <c r="D51" s="44" t="s">
        <v>422</v>
      </c>
      <c r="E51" s="140" t="str">
        <f>IF(ISBLANK('1b Formulář_kategorie podniku'!G11),"",$D$8)</f>
        <v/>
      </c>
      <c r="F51" s="141" t="str">
        <f>IF(ISBLANK('1b Formulář_kategorie podniku'!G11),"",DATE(YEAR($D$8)-1,MONTH($D$8),DAY($D$8)))</f>
        <v/>
      </c>
      <c r="G51" s="134"/>
    </row>
    <row r="52" spans="1:11" s="5" customFormat="1" ht="10.15" customHeight="1" x14ac:dyDescent="0.25">
      <c r="A52" s="1"/>
      <c r="B52" s="130"/>
      <c r="C52" s="128"/>
      <c r="D52" s="128"/>
      <c r="E52" s="131" t="s">
        <v>403</v>
      </c>
      <c r="F52" s="132" t="s">
        <v>403</v>
      </c>
      <c r="G52" s="14"/>
      <c r="K52" s="3"/>
    </row>
    <row r="53" spans="1:11" s="5" customFormat="1" ht="36" x14ac:dyDescent="0.25">
      <c r="A53" s="3"/>
      <c r="B53" s="40" t="s">
        <v>428</v>
      </c>
      <c r="C53" s="121" t="s">
        <v>451</v>
      </c>
      <c r="D53" s="121" t="s">
        <v>481</v>
      </c>
      <c r="E53" s="36"/>
      <c r="F53" s="37"/>
      <c r="G53" s="14"/>
    </row>
    <row r="54" spans="1:11" s="5" customFormat="1" ht="24" x14ac:dyDescent="0.25">
      <c r="A54" s="3"/>
      <c r="B54" s="40" t="s">
        <v>429</v>
      </c>
      <c r="C54" s="121" t="s">
        <v>451</v>
      </c>
      <c r="D54" s="121" t="s">
        <v>482</v>
      </c>
      <c r="E54" s="36"/>
      <c r="F54" s="37"/>
      <c r="G54" s="14"/>
    </row>
    <row r="55" spans="1:11" s="5" customFormat="1" ht="36" x14ac:dyDescent="0.25">
      <c r="A55" s="3"/>
      <c r="B55" s="40" t="s">
        <v>431</v>
      </c>
      <c r="C55" s="121" t="s">
        <v>451</v>
      </c>
      <c r="D55" s="121" t="s">
        <v>483</v>
      </c>
      <c r="E55" s="36"/>
      <c r="F55" s="37"/>
      <c r="G55" s="14"/>
    </row>
    <row r="56" spans="1:11" s="5" customFormat="1" ht="17.25" customHeight="1" x14ac:dyDescent="0.25">
      <c r="A56" s="3"/>
      <c r="B56" s="529" t="s">
        <v>433</v>
      </c>
      <c r="C56" s="530"/>
      <c r="D56" s="530"/>
      <c r="E56" s="15" t="str">
        <f>IF(E54=0,"NR",(E53+E54+E55)/E54)</f>
        <v>NR</v>
      </c>
      <c r="F56" s="32" t="str">
        <f>IF(F54=0,"NR",(F53+F54+F55)/F54)</f>
        <v>NR</v>
      </c>
      <c r="G56" s="14"/>
    </row>
    <row r="57" spans="1:11" s="5" customFormat="1" ht="17.25" customHeight="1" thickBot="1" x14ac:dyDescent="0.3">
      <c r="A57" s="3"/>
      <c r="B57" s="524" t="s">
        <v>434</v>
      </c>
      <c r="C57" s="525"/>
      <c r="D57" s="525"/>
      <c r="E57" s="33" t="str">
        <f>IF((E56)="NR","NR",IF((E56)&lt;1,"Ano","Ne"))</f>
        <v>NR</v>
      </c>
      <c r="F57" s="34" t="str">
        <f>IF((F56)="NR","NR",IF((F56)&lt;1,"Ano","Ne"))</f>
        <v>NR</v>
      </c>
      <c r="G57" s="14"/>
    </row>
    <row r="58" spans="1:11" ht="5.25" customHeight="1" thickBot="1" x14ac:dyDescent="0.3">
      <c r="B58" s="4"/>
      <c r="C58" s="14"/>
      <c r="D58" s="5"/>
    </row>
    <row r="59" spans="1:11" s="5" customFormat="1" ht="20.25" customHeight="1" thickBot="1" x14ac:dyDescent="0.3">
      <c r="A59" s="3"/>
      <c r="B59" s="593" t="s">
        <v>435</v>
      </c>
      <c r="C59" s="594"/>
      <c r="D59" s="594"/>
      <c r="E59" s="31" t="str">
        <f>IF(AND(E49="ANO",F49="Ano",E57="Ano",F57="Ano"),"Ano","Ne")</f>
        <v>Ne</v>
      </c>
      <c r="F59" s="2"/>
      <c r="G59" s="7"/>
    </row>
    <row r="60" spans="1:11" s="5" customFormat="1" ht="15" customHeight="1" thickBot="1" x14ac:dyDescent="0.3">
      <c r="A60" s="3"/>
      <c r="B60" s="4"/>
      <c r="C60" s="14"/>
      <c r="E60" s="3"/>
      <c r="F60" s="2"/>
      <c r="G60" s="4"/>
    </row>
    <row r="61" spans="1:11" s="5" customFormat="1" ht="32.25" customHeight="1" thickBot="1" x14ac:dyDescent="0.3">
      <c r="A61" s="3"/>
      <c r="B61" s="521" t="s">
        <v>455</v>
      </c>
      <c r="C61" s="522"/>
      <c r="D61" s="523"/>
      <c r="E61" s="16" t="str">
        <f>IF(OR(E23="ANO",E30="Ano",E35="Ano",E40="Ano",E59="Ano"),"Ano","Ne")</f>
        <v>Ne</v>
      </c>
      <c r="F61" s="2"/>
      <c r="G61" s="4"/>
    </row>
    <row r="62" spans="1:11" s="5" customFormat="1" ht="18" customHeight="1" x14ac:dyDescent="0.25">
      <c r="A62" s="3"/>
      <c r="B62" s="2"/>
      <c r="C62" s="9"/>
      <c r="D62" s="3"/>
      <c r="E62" s="3"/>
      <c r="F62" s="2"/>
      <c r="G62" s="4"/>
    </row>
    <row r="63" spans="1:11" s="5" customFormat="1" ht="6" customHeight="1" x14ac:dyDescent="0.25">
      <c r="A63" s="3"/>
      <c r="B63" s="2"/>
      <c r="C63" s="9"/>
      <c r="D63" s="3"/>
      <c r="E63" s="3"/>
      <c r="F63" s="2"/>
      <c r="G63" s="4"/>
    </row>
    <row r="65" spans="1:7" s="5" customFormat="1" ht="21" customHeight="1" x14ac:dyDescent="0.25">
      <c r="A65" s="3"/>
      <c r="B65" s="2"/>
      <c r="C65" s="9"/>
      <c r="D65" s="3"/>
      <c r="E65" s="3"/>
      <c r="F65" s="2"/>
      <c r="G65" s="4"/>
    </row>
    <row r="66" spans="1:7" s="5" customFormat="1" ht="32.25" customHeight="1" x14ac:dyDescent="0.25">
      <c r="A66" s="3"/>
      <c r="B66" s="2"/>
      <c r="C66" s="9"/>
      <c r="D66" s="3"/>
      <c r="E66" s="3"/>
      <c r="F66" s="2"/>
      <c r="G66" s="4"/>
    </row>
  </sheetData>
  <sheetProtection algorithmName="SHA-512" hashValue="77X6ckJczAn41uHi9P8Z5dF+5nXMKqEqRxLnyAWQkPZ0xqaPcsOw4ymQXtsQijcBRdXQBSkZF8ZVZ70IaUgk1Q==" saltValue="7KGZSce8Mw3fbNqaCb6/fw==" spinCount="100000" sheet="1" objects="1" scenarios="1"/>
  <mergeCells count="48">
    <mergeCell ref="B4:C4"/>
    <mergeCell ref="D4:F4"/>
    <mergeCell ref="B5:C5"/>
    <mergeCell ref="D5:F5"/>
    <mergeCell ref="B6:C6"/>
    <mergeCell ref="D6:F6"/>
    <mergeCell ref="B7:C7"/>
    <mergeCell ref="D7:F7"/>
    <mergeCell ref="B8:C8"/>
    <mergeCell ref="D8:F8"/>
    <mergeCell ref="B10:C10"/>
    <mergeCell ref="D10:F10"/>
    <mergeCell ref="B11:C11"/>
    <mergeCell ref="D11:F11"/>
    <mergeCell ref="B23:D23"/>
    <mergeCell ref="B25:B26"/>
    <mergeCell ref="C25:C26"/>
    <mergeCell ref="D25:D26"/>
    <mergeCell ref="F15:G15"/>
    <mergeCell ref="G13:L13"/>
    <mergeCell ref="B61:D61"/>
    <mergeCell ref="B48:D48"/>
    <mergeCell ref="B30:D30"/>
    <mergeCell ref="C32:D32"/>
    <mergeCell ref="C33:D33"/>
    <mergeCell ref="C34:D34"/>
    <mergeCell ref="B35:D35"/>
    <mergeCell ref="C37:D37"/>
    <mergeCell ref="C38:D38"/>
    <mergeCell ref="C39:D39"/>
    <mergeCell ref="B40:D40"/>
    <mergeCell ref="B42:D42"/>
    <mergeCell ref="C2:F2"/>
    <mergeCell ref="B49:D49"/>
    <mergeCell ref="B56:D56"/>
    <mergeCell ref="B57:D57"/>
    <mergeCell ref="B59:D59"/>
    <mergeCell ref="F21:G22"/>
    <mergeCell ref="F33:G34"/>
    <mergeCell ref="B12:C12"/>
    <mergeCell ref="D12:F12"/>
    <mergeCell ref="B13:C13"/>
    <mergeCell ref="D13:F13"/>
    <mergeCell ref="B15:C15"/>
    <mergeCell ref="D15:E15"/>
    <mergeCell ref="B17:B18"/>
    <mergeCell ref="C17:C18"/>
    <mergeCell ref="D17:D18"/>
  </mergeCells>
  <conditionalFormatting sqref="A1:A18 A20:A26">
    <cfRule type="beginsWith" dxfId="93" priority="94" operator="beginsWith" text="RE">
      <formula>LEFT(A1,LEN("RE"))="RE"</formula>
    </cfRule>
    <cfRule type="containsText" dxfId="92" priority="95" operator="containsText" text="&quot;RELEVANTNÍ&quot;">
      <formula>NOT(ISERROR(SEARCH("""RELEVANTNÍ""",A1)))</formula>
    </cfRule>
  </conditionalFormatting>
  <conditionalFormatting sqref="A28:A31 A33:A36">
    <cfRule type="beginsWith" dxfId="91" priority="103" operator="beginsWith" text="RE">
      <formula>LEFT(A28,LEN("RE"))="RE"</formula>
    </cfRule>
    <cfRule type="containsText" dxfId="90" priority="104" operator="containsText" text="&quot;RELEVANTNÍ&quot;">
      <formula>NOT(ISERROR(SEARCH("""RELEVANTNÍ""",A28)))</formula>
    </cfRule>
  </conditionalFormatting>
  <conditionalFormatting sqref="A38:A1048576">
    <cfRule type="beginsWith" dxfId="89" priority="55" operator="beginsWith" text="RE">
      <formula>LEFT(A38,LEN("RE"))="RE"</formula>
    </cfRule>
    <cfRule type="containsText" dxfId="88" priority="56" operator="containsText" text="&quot;RELEVANTNÍ&quot;">
      <formula>NOT(ISERROR(SEARCH("""RELEVANTNÍ""",A38)))</formula>
    </cfRule>
  </conditionalFormatting>
  <conditionalFormatting sqref="D13:F13">
    <cfRule type="cellIs" dxfId="85" priority="27" operator="equal">
      <formula>"vyberte variantu"</formula>
    </cfRule>
  </conditionalFormatting>
  <conditionalFormatting sqref="E15">
    <cfRule type="beginsWith" dxfId="84" priority="101" operator="beginsWith" text="RE">
      <formula>LEFT(E15,LEN("RE"))="RE"</formula>
    </cfRule>
  </conditionalFormatting>
  <conditionalFormatting sqref="E17 E25 E32 E37 E42">
    <cfRule type="beginsWith" dxfId="83" priority="1" operator="beginsWith" text="RE">
      <formula>LEFT(E17,LEN("RE"))="RE"</formula>
    </cfRule>
    <cfRule type="beginsWith" dxfId="82" priority="2" operator="beginsWith" text="NERE">
      <formula>LEFT(E17,LEN("NERE"))="NERE"</formula>
    </cfRule>
  </conditionalFormatting>
  <conditionalFormatting sqref="E20:E22">
    <cfRule type="expression" dxfId="81" priority="17">
      <formula>$E$17="RELEVANTNÍ"</formula>
    </cfRule>
    <cfRule type="expression" dxfId="80" priority="18">
      <formula>$E$17="NERELEVANTNÍ"</formula>
    </cfRule>
  </conditionalFormatting>
  <conditionalFormatting sqref="E23">
    <cfRule type="containsText" dxfId="79" priority="91" operator="containsText" text="Ne">
      <formula>NOT(ISERROR(SEARCH("Ne",E23)))</formula>
    </cfRule>
    <cfRule type="containsText" dxfId="78" priority="102" operator="containsText" text="Ano">
      <formula>NOT(ISERROR(SEARCH("Ano",E23)))</formula>
    </cfRule>
  </conditionalFormatting>
  <conditionalFormatting sqref="E28:E29">
    <cfRule type="expression" dxfId="77" priority="19">
      <formula>$E$25="RELEVANTNÍ"</formula>
    </cfRule>
    <cfRule type="expression" dxfId="76" priority="20">
      <formula>$E$25="NERELEVANTNÍ"</formula>
    </cfRule>
  </conditionalFormatting>
  <conditionalFormatting sqref="E30 E35 E40 E59 E61">
    <cfRule type="containsText" dxfId="75" priority="105" operator="containsText" text="Ne">
      <formula>NOT(ISERROR(SEARCH("Ne",E30)))</formula>
    </cfRule>
    <cfRule type="containsText" dxfId="74" priority="106" operator="containsText" text="Ano">
      <formula>NOT(ISERROR(SEARCH("Ano",E30)))</formula>
    </cfRule>
  </conditionalFormatting>
  <conditionalFormatting sqref="E33:E34">
    <cfRule type="expression" dxfId="73" priority="21">
      <formula>$E$32="RELEVANTNÍ"</formula>
    </cfRule>
    <cfRule type="expression" dxfId="72" priority="22">
      <formula>$E$32="NERELEVANTNÍ"</formula>
    </cfRule>
  </conditionalFormatting>
  <conditionalFormatting sqref="E38:E39">
    <cfRule type="expression" dxfId="71" priority="23">
      <formula>$E$37="RELEVANTNÍ"</formula>
    </cfRule>
    <cfRule type="expression" dxfId="70" priority="68">
      <formula>$E$37="NERELEVANTNÍ"</formula>
    </cfRule>
  </conditionalFormatting>
  <conditionalFormatting sqref="E3:F14">
    <cfRule type="beginsWith" dxfId="69" priority="29" operator="beginsWith" text="RE">
      <formula>LEFT(E3,LEN("RE"))="RE"</formula>
    </cfRule>
  </conditionalFormatting>
  <conditionalFormatting sqref="E46:F47 E53:F55">
    <cfRule type="expression" dxfId="68" priority="69">
      <formula>$E$42="RELEVANTNÍ"</formula>
    </cfRule>
    <cfRule type="expression" dxfId="67" priority="70">
      <formula>$E$42="NERELEVANTNÍ"</formula>
    </cfRule>
  </conditionalFormatting>
  <conditionalFormatting sqref="G13">
    <cfRule type="beginsWith" dxfId="66" priority="24" operator="beginsWith" text="RE">
      <formula>LEFT(G13,LEN("RE"))="RE"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78C0D931-6437-407d-A8EE-F0AAD7539E65}">
      <x14:conditionalFormattings>
        <x14:conditionalFormatting xmlns:xm="http://schemas.microsoft.com/office/excel/2006/main">
          <x14:cfRule type="cellIs" priority="25" operator="equal" id="{FBC9655D-F48F-46D8-B82E-EC9F8FAC036A}">
            <xm:f>'2i Právní formy žadatelů v MS'!$F$25</xm:f>
            <x14:dxf>
              <fill>
                <patternFill>
                  <bgColor theme="7" tint="0.79998168889431442"/>
                </patternFill>
              </fill>
            </x14:dxf>
          </x14:cfRule>
          <x14:cfRule type="cellIs" priority="26" operator="equal" id="{5FF05203-0CE1-48F4-A9AD-2A8AE9EBBEAD}">
            <xm:f>'2i Právní formy žadatelů v MS'!$F$24</xm:f>
            <x14:dxf>
              <fill>
                <patternFill>
                  <bgColor theme="7" tint="0.79998168889431442"/>
                </patternFill>
              </fill>
            </x14:dxf>
          </x14:cfRule>
          <xm:sqref>D13:F13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promptTitle="Vyberte" xr:uid="{00000000-0002-0000-0500-000001000000}">
          <x14:formula1>
            <xm:f>'2b Právní formy žadatelů'!$B$79:$B$81</xm:f>
          </x14:formula1>
          <xm:sqref>E33:E34 E38:E39</xm:sqref>
        </x14:dataValidation>
        <x14:dataValidation type="list" allowBlank="1" showInputMessage="1" showErrorMessage="1" xr:uid="{97BE9752-D885-4DAA-B9E2-1EDF67E5F157}">
          <x14:formula1>
            <xm:f>'2i Právní formy žadatelů v MS'!$F$23:$F$25</xm:f>
          </x14:formula1>
          <xm:sqref>D13:F13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C422-9570-4E9B-8B9E-01D64F98E62C}">
  <sheetPr>
    <tabColor rgb="FFFFC000"/>
  </sheetPr>
  <dimension ref="A1:H19"/>
  <sheetViews>
    <sheetView showGridLines="0" workbookViewId="0">
      <pane xSplit="3" ySplit="6" topLeftCell="D7" activePane="bottomRight" state="frozen"/>
      <selection pane="topRight" activeCell="G47" sqref="G47"/>
      <selection pane="bottomLeft" activeCell="G47" sqref="G47"/>
      <selection pane="bottomRight" activeCell="G16" sqref="G16"/>
    </sheetView>
  </sheetViews>
  <sheetFormatPr defaultColWidth="11" defaultRowHeight="14.25" x14ac:dyDescent="0.25"/>
  <cols>
    <col min="1" max="1" width="4.5" style="3" customWidth="1"/>
    <col min="2" max="2" width="51" style="2" customWidth="1"/>
    <col min="3" max="3" width="12.125" style="9" customWidth="1"/>
    <col min="4" max="4" width="12.125" style="3" customWidth="1"/>
    <col min="5" max="5" width="17.25" style="3" customWidth="1"/>
    <col min="6" max="6" width="12.125" style="2" customWidth="1"/>
    <col min="7" max="7" width="28" style="4" customWidth="1"/>
    <col min="8" max="8" width="11" style="5"/>
    <col min="9" max="16384" width="11" style="3"/>
  </cols>
  <sheetData>
    <row r="1" spans="1:8" ht="5.25" customHeight="1" x14ac:dyDescent="0.25"/>
    <row r="2" spans="1:8" ht="31.15" customHeight="1" x14ac:dyDescent="0.25">
      <c r="B2" s="20" t="s">
        <v>392</v>
      </c>
      <c r="C2" s="517" t="s">
        <v>484</v>
      </c>
      <c r="D2" s="517"/>
      <c r="E2" s="517"/>
      <c r="F2" s="517"/>
    </row>
    <row r="3" spans="1:8" ht="5.25" customHeight="1" thickBot="1" x14ac:dyDescent="0.3"/>
    <row r="4" spans="1:8" ht="17.25" customHeight="1" x14ac:dyDescent="0.25">
      <c r="A4" s="6" t="s">
        <v>394</v>
      </c>
      <c r="B4" s="541" t="s">
        <v>438</v>
      </c>
      <c r="C4" s="542"/>
      <c r="D4" s="543" t="str">
        <f>IF(ISBLANK('1b Formulář_kategorie podniku'!G18),"",'1b Formulář_kategorie podniku'!G18)</f>
        <v/>
      </c>
      <c r="E4" s="543"/>
      <c r="F4" s="544"/>
      <c r="G4" s="5"/>
    </row>
    <row r="5" spans="1:8" ht="17.25" customHeight="1" x14ac:dyDescent="0.25">
      <c r="A5" s="1"/>
      <c r="B5" s="545" t="s">
        <v>87</v>
      </c>
      <c r="C5" s="546"/>
      <c r="D5" s="547" t="str">
        <f>IF(ISBLANK('1b Formulář_kategorie podniku'!G19),"",'1b Formulář_kategorie podniku'!G19)</f>
        <v/>
      </c>
      <c r="E5" s="547"/>
      <c r="F5" s="548"/>
      <c r="G5" s="7"/>
    </row>
    <row r="6" spans="1:8" ht="17.25" customHeight="1" thickBot="1" x14ac:dyDescent="0.3">
      <c r="A6" s="1"/>
      <c r="B6" s="600" t="s">
        <v>485</v>
      </c>
      <c r="C6" s="601"/>
      <c r="D6" s="602" t="str">
        <f>IF(ISBLANK('1b Formulář_kategorie podniku'!G20),"",'1b Formulář_kategorie podniku'!G20)</f>
        <v/>
      </c>
      <c r="E6" s="602"/>
      <c r="F6" s="603"/>
      <c r="G6" s="8"/>
    </row>
    <row r="7" spans="1:8" ht="15" customHeight="1" x14ac:dyDescent="0.25">
      <c r="A7" s="1"/>
      <c r="H7" s="10"/>
    </row>
    <row r="8" spans="1:8" s="5" customFormat="1" ht="10.15" customHeight="1" thickBot="1" x14ac:dyDescent="0.3">
      <c r="A8" s="3"/>
      <c r="B8" s="2"/>
      <c r="C8" s="9"/>
      <c r="D8" s="3"/>
      <c r="E8" s="3"/>
      <c r="F8" s="2"/>
      <c r="G8" s="4"/>
    </row>
    <row r="9" spans="1:8" s="5" customFormat="1" ht="20.25" customHeight="1" x14ac:dyDescent="0.25">
      <c r="A9" s="3"/>
      <c r="B9" s="41" t="s">
        <v>412</v>
      </c>
      <c r="C9" s="538" t="s">
        <v>401</v>
      </c>
      <c r="D9" s="538"/>
      <c r="E9" s="27" t="str">
        <f>IF($D$4="","NERELEVANTNÍ","RELEVANTNÍ")</f>
        <v>NERELEVANTNÍ</v>
      </c>
      <c r="F9" s="2"/>
      <c r="G9" s="4"/>
    </row>
    <row r="10" spans="1:8" s="5" customFormat="1" ht="17.25" customHeight="1" x14ac:dyDescent="0.25">
      <c r="A10" s="3"/>
      <c r="B10" s="42" t="s">
        <v>467</v>
      </c>
      <c r="C10" s="533" t="s">
        <v>413</v>
      </c>
      <c r="D10" s="533"/>
      <c r="E10" s="35" t="s">
        <v>297</v>
      </c>
      <c r="F10" s="551" t="s">
        <v>468</v>
      </c>
      <c r="G10" s="552"/>
    </row>
    <row r="11" spans="1:8" s="5" customFormat="1" ht="28.5" x14ac:dyDescent="0.25">
      <c r="A11" s="3"/>
      <c r="B11" s="42" t="s">
        <v>469</v>
      </c>
      <c r="C11" s="533" t="s">
        <v>414</v>
      </c>
      <c r="D11" s="533"/>
      <c r="E11" s="35" t="s">
        <v>297</v>
      </c>
      <c r="F11" s="551"/>
      <c r="G11" s="552"/>
    </row>
    <row r="12" spans="1:8" s="5" customFormat="1" ht="17.25" customHeight="1" thickBot="1" x14ac:dyDescent="0.3">
      <c r="A12" s="3"/>
      <c r="B12" s="524" t="s">
        <v>415</v>
      </c>
      <c r="C12" s="525"/>
      <c r="D12" s="525"/>
      <c r="E12" s="30" t="str">
        <f>IF(OR(E10="Ano",E11="Ano"),"Ano","Ne")</f>
        <v>Ne</v>
      </c>
      <c r="F12" s="2"/>
      <c r="G12" s="4"/>
    </row>
    <row r="13" spans="1:8" s="5" customFormat="1" ht="10.15" customHeight="1" thickBot="1" x14ac:dyDescent="0.3">
      <c r="A13" s="3"/>
      <c r="B13" s="4"/>
      <c r="C13" s="14"/>
      <c r="E13" s="3"/>
      <c r="F13" s="2"/>
      <c r="G13" s="4"/>
    </row>
    <row r="14" spans="1:8" s="5" customFormat="1" ht="20.25" customHeight="1" x14ac:dyDescent="0.25">
      <c r="A14" s="3"/>
      <c r="B14" s="41" t="s">
        <v>416</v>
      </c>
      <c r="C14" s="538" t="s">
        <v>401</v>
      </c>
      <c r="D14" s="538"/>
      <c r="E14" s="27" t="str">
        <f>IF($D$4="","NERELEVANTNÍ","RELEVANTNÍ")</f>
        <v>NERELEVANTNÍ</v>
      </c>
      <c r="F14" s="2"/>
      <c r="G14" s="4"/>
    </row>
    <row r="15" spans="1:8" s="5" customFormat="1" ht="32.25" customHeight="1" x14ac:dyDescent="0.25">
      <c r="A15" s="3"/>
      <c r="B15" s="42" t="s">
        <v>417</v>
      </c>
      <c r="C15" s="533" t="s">
        <v>414</v>
      </c>
      <c r="D15" s="533"/>
      <c r="E15" s="35" t="s">
        <v>297</v>
      </c>
      <c r="F15" s="2"/>
      <c r="G15" s="4"/>
    </row>
    <row r="16" spans="1:8" s="5" customFormat="1" ht="32.25" customHeight="1" x14ac:dyDescent="0.25">
      <c r="A16" s="3"/>
      <c r="B16" s="42" t="s">
        <v>418</v>
      </c>
      <c r="C16" s="533" t="s">
        <v>414</v>
      </c>
      <c r="D16" s="533"/>
      <c r="E16" s="35" t="s">
        <v>297</v>
      </c>
      <c r="F16" s="2"/>
      <c r="G16" s="4"/>
    </row>
    <row r="17" spans="1:7" s="5" customFormat="1" ht="17.25" customHeight="1" thickBot="1" x14ac:dyDescent="0.3">
      <c r="A17" s="3"/>
      <c r="B17" s="524" t="s">
        <v>419</v>
      </c>
      <c r="C17" s="525"/>
      <c r="D17" s="525"/>
      <c r="E17" s="30" t="str">
        <f>IF(OR(E15="Ano",E16="Ano"),"Ano","Ne")</f>
        <v>Ne</v>
      </c>
      <c r="F17" s="2"/>
      <c r="G17" s="4"/>
    </row>
    <row r="18" spans="1:7" s="5" customFormat="1" ht="10.15" customHeight="1" thickBot="1" x14ac:dyDescent="0.3">
      <c r="A18" s="3"/>
      <c r="B18" s="4"/>
      <c r="C18" s="14"/>
      <c r="E18" s="3"/>
      <c r="F18" s="2"/>
      <c r="G18" s="4"/>
    </row>
    <row r="19" spans="1:7" ht="15.75" thickBot="1" x14ac:dyDescent="0.3">
      <c r="B19" s="521" t="s">
        <v>436</v>
      </c>
      <c r="C19" s="522"/>
      <c r="D19" s="523"/>
      <c r="E19" s="16" t="str">
        <f>IF(OR(E12="Ano",E17="Ano"),"Ano","Ne")</f>
        <v>Ne</v>
      </c>
    </row>
  </sheetData>
  <sheetProtection algorithmName="SHA-512" hashValue="q8+KcCmIjuQIIlfDqINFfNq8uNdlBismkkWOpqQDjQBXbBmyhY2QIrNFE/hJFBNa6Eb17QMgIqWc83wlrnTM+g==" saltValue="y+7a3FqvL1m585CuRZhW1Q==" spinCount="100000" sheet="1" objects="1" scenarios="1"/>
  <mergeCells count="17">
    <mergeCell ref="B19:D19"/>
    <mergeCell ref="C14:D14"/>
    <mergeCell ref="C15:D15"/>
    <mergeCell ref="C16:D16"/>
    <mergeCell ref="B17:D17"/>
    <mergeCell ref="C9:D9"/>
    <mergeCell ref="C10:D10"/>
    <mergeCell ref="C11:D11"/>
    <mergeCell ref="B12:D12"/>
    <mergeCell ref="B6:C6"/>
    <mergeCell ref="D6:F6"/>
    <mergeCell ref="F10:G11"/>
    <mergeCell ref="C2:F2"/>
    <mergeCell ref="B4:C4"/>
    <mergeCell ref="D4:F4"/>
    <mergeCell ref="B5:C5"/>
    <mergeCell ref="D5:F5"/>
  </mergeCells>
  <conditionalFormatting sqref="A1:A8">
    <cfRule type="beginsWith" dxfId="65" priority="65" operator="beginsWith" text="RE">
      <formula>LEFT(A1,LEN("RE"))="RE"</formula>
    </cfRule>
    <cfRule type="containsText" dxfId="64" priority="66" operator="containsText" text="&quot;RELEVANTNÍ&quot;">
      <formula>NOT(ISERROR(SEARCH("""RELEVANTNÍ""",A1)))</formula>
    </cfRule>
  </conditionalFormatting>
  <conditionalFormatting sqref="A10:A13 A15:A1048576">
    <cfRule type="beginsWith" dxfId="63" priority="71" operator="beginsWith" text="RE">
      <formula>LEFT(A10,LEN("RE"))="RE"</formula>
    </cfRule>
    <cfRule type="containsText" dxfId="62" priority="72" operator="containsText" text="&quot;RELEVANTNÍ&quot;">
      <formula>NOT(ISERROR(SEARCH("""RELEVANTNÍ""",A10)))</formula>
    </cfRule>
  </conditionalFormatting>
  <conditionalFormatting sqref="E9">
    <cfRule type="beginsWith" dxfId="61" priority="1" operator="beginsWith" text="RE">
      <formula>LEFT(E9,LEN("RE"))="RE"</formula>
    </cfRule>
    <cfRule type="beginsWith" dxfId="60" priority="2" operator="beginsWith" text="NERE">
      <formula>LEFT(E9,LEN("NERE"))="NERE"</formula>
    </cfRule>
  </conditionalFormatting>
  <conditionalFormatting sqref="E10:E11">
    <cfRule type="expression" dxfId="59" priority="5">
      <formula>$E$9="RELEVANTNÍ"</formula>
    </cfRule>
    <cfRule type="expression" dxfId="58" priority="6">
      <formula>$E$9="NERELEVANTNÍ"</formula>
    </cfRule>
  </conditionalFormatting>
  <conditionalFormatting sqref="E12 E17">
    <cfRule type="containsText" dxfId="57" priority="73" operator="containsText" text="Ne">
      <formula>NOT(ISERROR(SEARCH("Ne",E12)))</formula>
    </cfRule>
    <cfRule type="containsText" dxfId="56" priority="74" operator="containsText" text="Ano">
      <formula>NOT(ISERROR(SEARCH("Ano",E12)))</formula>
    </cfRule>
  </conditionalFormatting>
  <conditionalFormatting sqref="E14">
    <cfRule type="beginsWith" dxfId="55" priority="3" operator="beginsWith" text="RE">
      <formula>LEFT(E14,LEN("RE"))="RE"</formula>
    </cfRule>
    <cfRule type="beginsWith" dxfId="54" priority="4" operator="beginsWith" text="NERE">
      <formula>LEFT(E14,LEN("NERE"))="NERE"</formula>
    </cfRule>
  </conditionalFormatting>
  <conditionalFormatting sqref="E15:E16">
    <cfRule type="expression" dxfId="53" priority="7">
      <formula>$E$14="RELEVANTNÍ"</formula>
    </cfRule>
    <cfRule type="expression" dxfId="52" priority="8">
      <formula>$E$14="NERELEVANTNÍ"</formula>
    </cfRule>
  </conditionalFormatting>
  <conditionalFormatting sqref="E19">
    <cfRule type="containsText" dxfId="51" priority="18" operator="containsText" text="Ne">
      <formula>NOT(ISERROR(SEARCH("Ne",E19)))</formula>
    </cfRule>
    <cfRule type="containsText" dxfId="50" priority="19" operator="containsText" text="Ano">
      <formula>NOT(ISERROR(SEARCH("Ano",E19)))</formula>
    </cfRule>
  </conditionalFormatting>
  <conditionalFormatting sqref="F10">
    <cfRule type="beginsWith" dxfId="49" priority="16" operator="beginsWith" text="RE">
      <formula>LEFT(F10,LEN("RE"))="RE"</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9181-3364-428C-BDDF-87DFC4B660FD}">
  <sheetPr>
    <tabColor theme="0"/>
  </sheetPr>
  <dimension ref="B1:F77"/>
  <sheetViews>
    <sheetView workbookViewId="0">
      <pane xSplit="3" ySplit="2" topLeftCell="E3" activePane="bottomRight" state="frozen"/>
      <selection pane="topRight" activeCell="D1" sqref="D1"/>
      <selection pane="bottomLeft" activeCell="A3" sqref="A3"/>
      <selection pane="bottomRight" activeCell="F24" sqref="F24"/>
    </sheetView>
  </sheetViews>
  <sheetFormatPr defaultColWidth="9" defaultRowHeight="15.75" x14ac:dyDescent="0.25"/>
  <cols>
    <col min="2" max="2" width="15.75" customWidth="1"/>
    <col min="3" max="3" width="67.625" customWidth="1"/>
    <col min="4" max="4" width="13.25" bestFit="1" customWidth="1"/>
    <col min="5" max="5" width="28.25" customWidth="1"/>
    <col min="6" max="6" width="41.75" customWidth="1"/>
  </cols>
  <sheetData>
    <row r="1" spans="2:6" x14ac:dyDescent="0.25">
      <c r="B1" s="98"/>
    </row>
    <row r="2" spans="2:6" ht="25.5" x14ac:dyDescent="0.25">
      <c r="B2" s="96" t="s">
        <v>486</v>
      </c>
      <c r="C2" s="96" t="s">
        <v>83</v>
      </c>
      <c r="D2" s="96" t="s">
        <v>487</v>
      </c>
      <c r="E2" s="97"/>
      <c r="F2" s="96" t="s">
        <v>488</v>
      </c>
    </row>
    <row r="3" spans="2:6" x14ac:dyDescent="0.25">
      <c r="B3" s="238" t="s">
        <v>489</v>
      </c>
      <c r="C3" s="239" t="s">
        <v>490</v>
      </c>
      <c r="D3" s="238" t="s">
        <v>491</v>
      </c>
      <c r="E3" s="97"/>
    </row>
    <row r="4" spans="2:6" x14ac:dyDescent="0.25">
      <c r="B4" s="238" t="s">
        <v>492</v>
      </c>
      <c r="C4" s="239" t="s">
        <v>493</v>
      </c>
      <c r="D4" s="238" t="s">
        <v>494</v>
      </c>
      <c r="E4" s="97"/>
      <c r="F4" s="239" t="s">
        <v>495</v>
      </c>
    </row>
    <row r="5" spans="2:6" x14ac:dyDescent="0.25">
      <c r="B5" s="238" t="s">
        <v>496</v>
      </c>
      <c r="C5" s="239" t="s">
        <v>497</v>
      </c>
      <c r="D5" s="238"/>
      <c r="E5" s="97"/>
      <c r="F5" t="s">
        <v>498</v>
      </c>
    </row>
    <row r="6" spans="2:6" x14ac:dyDescent="0.25">
      <c r="B6" s="238" t="s">
        <v>499</v>
      </c>
      <c r="C6" s="239" t="s">
        <v>500</v>
      </c>
      <c r="D6" s="238"/>
      <c r="E6" s="97"/>
      <c r="F6" s="239" t="s">
        <v>501</v>
      </c>
    </row>
    <row r="7" spans="2:6" x14ac:dyDescent="0.25">
      <c r="B7" s="238" t="s">
        <v>502</v>
      </c>
      <c r="C7" s="239" t="s">
        <v>495</v>
      </c>
      <c r="D7" s="238" t="s">
        <v>503</v>
      </c>
      <c r="E7" s="97"/>
      <c r="F7" t="s">
        <v>504</v>
      </c>
    </row>
    <row r="8" spans="2:6" x14ac:dyDescent="0.25">
      <c r="B8" s="238" t="s">
        <v>505</v>
      </c>
      <c r="C8" s="239" t="s">
        <v>506</v>
      </c>
      <c r="D8" s="238" t="s">
        <v>507</v>
      </c>
      <c r="E8" s="97"/>
      <c r="F8" s="239" t="s">
        <v>508</v>
      </c>
    </row>
    <row r="9" spans="2:6" ht="25.5" x14ac:dyDescent="0.25">
      <c r="B9" s="238" t="s">
        <v>509</v>
      </c>
      <c r="C9" s="239" t="s">
        <v>510</v>
      </c>
      <c r="D9" s="238" t="s">
        <v>494</v>
      </c>
      <c r="E9" s="97"/>
      <c r="F9" s="239" t="s">
        <v>511</v>
      </c>
    </row>
    <row r="10" spans="2:6" x14ac:dyDescent="0.25">
      <c r="B10" s="238" t="s">
        <v>512</v>
      </c>
      <c r="C10" s="239" t="s">
        <v>513</v>
      </c>
      <c r="D10" s="238"/>
      <c r="E10" s="97"/>
      <c r="F10" s="239" t="s">
        <v>514</v>
      </c>
    </row>
    <row r="11" spans="2:6" ht="25.5" x14ac:dyDescent="0.25">
      <c r="B11" s="238" t="s">
        <v>515</v>
      </c>
      <c r="C11" s="239" t="s">
        <v>516</v>
      </c>
      <c r="D11" s="238"/>
      <c r="E11" s="97"/>
      <c r="F11" s="239" t="s">
        <v>517</v>
      </c>
    </row>
    <row r="12" spans="2:6" x14ac:dyDescent="0.25">
      <c r="B12" s="238" t="s">
        <v>518</v>
      </c>
      <c r="C12" s="239" t="s">
        <v>519</v>
      </c>
      <c r="D12" s="238"/>
      <c r="E12" s="97"/>
      <c r="F12" s="239" t="s">
        <v>520</v>
      </c>
    </row>
    <row r="13" spans="2:6" x14ac:dyDescent="0.25">
      <c r="B13" s="238" t="s">
        <v>521</v>
      </c>
      <c r="C13" s="239" t="s">
        <v>522</v>
      </c>
      <c r="D13" s="238"/>
      <c r="E13" s="97"/>
      <c r="F13" s="239" t="s">
        <v>523</v>
      </c>
    </row>
    <row r="14" spans="2:6" x14ac:dyDescent="0.25">
      <c r="B14" s="238" t="s">
        <v>524</v>
      </c>
      <c r="C14" s="239" t="s">
        <v>525</v>
      </c>
      <c r="D14" s="238" t="s">
        <v>526</v>
      </c>
      <c r="E14" s="97"/>
    </row>
    <row r="15" spans="2:6" ht="25.5" x14ac:dyDescent="0.25">
      <c r="B15" s="238" t="s">
        <v>527</v>
      </c>
      <c r="C15" s="239" t="s">
        <v>528</v>
      </c>
      <c r="D15" s="238"/>
      <c r="E15" s="96" t="s">
        <v>529</v>
      </c>
      <c r="F15" s="239" t="s">
        <v>490</v>
      </c>
    </row>
    <row r="16" spans="2:6" x14ac:dyDescent="0.25">
      <c r="B16" s="238" t="s">
        <v>530</v>
      </c>
      <c r="C16" s="239" t="s">
        <v>531</v>
      </c>
      <c r="D16" s="238"/>
      <c r="E16" s="97"/>
      <c r="F16" s="239" t="s">
        <v>532</v>
      </c>
    </row>
    <row r="17" spans="2:6" x14ac:dyDescent="0.25">
      <c r="B17" s="238" t="s">
        <v>533</v>
      </c>
      <c r="C17" s="239" t="s">
        <v>534</v>
      </c>
      <c r="D17" s="238"/>
      <c r="E17" s="97"/>
      <c r="F17" s="239" t="s">
        <v>506</v>
      </c>
    </row>
    <row r="18" spans="2:6" x14ac:dyDescent="0.25">
      <c r="B18" s="238" t="s">
        <v>535</v>
      </c>
      <c r="C18" s="239" t="s">
        <v>536</v>
      </c>
      <c r="D18" s="238"/>
      <c r="E18" s="97"/>
      <c r="F18" s="239" t="s">
        <v>537</v>
      </c>
    </row>
    <row r="19" spans="2:6" x14ac:dyDescent="0.25">
      <c r="B19" s="238" t="s">
        <v>538</v>
      </c>
      <c r="C19" s="239" t="s">
        <v>539</v>
      </c>
      <c r="D19" s="238"/>
      <c r="E19" s="96" t="s">
        <v>540</v>
      </c>
      <c r="F19" s="239" t="s">
        <v>541</v>
      </c>
    </row>
    <row r="20" spans="2:6" x14ac:dyDescent="0.25">
      <c r="B20" s="238" t="s">
        <v>542</v>
      </c>
      <c r="C20" s="239" t="s">
        <v>543</v>
      </c>
      <c r="D20" s="238" t="s">
        <v>503</v>
      </c>
      <c r="E20" s="97"/>
      <c r="F20" s="239" t="s">
        <v>544</v>
      </c>
    </row>
    <row r="21" spans="2:6" x14ac:dyDescent="0.25">
      <c r="B21" s="238" t="s">
        <v>545</v>
      </c>
      <c r="C21" s="239" t="s">
        <v>498</v>
      </c>
      <c r="D21" s="238" t="s">
        <v>503</v>
      </c>
      <c r="E21" s="97"/>
      <c r="F21" s="239" t="s">
        <v>528</v>
      </c>
    </row>
    <row r="22" spans="2:6" x14ac:dyDescent="0.25">
      <c r="B22" s="238" t="s">
        <v>546</v>
      </c>
      <c r="C22" s="239" t="s">
        <v>501</v>
      </c>
      <c r="D22" s="238"/>
      <c r="E22" t="s">
        <v>547</v>
      </c>
      <c r="F22" s="239" t="s">
        <v>531</v>
      </c>
    </row>
    <row r="23" spans="2:6" x14ac:dyDescent="0.25">
      <c r="B23" s="238" t="s">
        <v>548</v>
      </c>
      <c r="C23" s="239" t="s">
        <v>549</v>
      </c>
      <c r="D23" s="238"/>
      <c r="E23" s="97"/>
      <c r="F23" s="310" t="s">
        <v>297</v>
      </c>
    </row>
    <row r="24" spans="2:6" x14ac:dyDescent="0.25">
      <c r="B24" s="238" t="s">
        <v>550</v>
      </c>
      <c r="C24" s="239" t="s">
        <v>551</v>
      </c>
      <c r="D24" s="238"/>
      <c r="E24" s="97"/>
      <c r="F24" s="239" t="s">
        <v>299</v>
      </c>
    </row>
    <row r="25" spans="2:6" x14ac:dyDescent="0.25">
      <c r="B25" s="238" t="s">
        <v>552</v>
      </c>
      <c r="C25" s="239" t="s">
        <v>553</v>
      </c>
      <c r="D25" s="238" t="s">
        <v>494</v>
      </c>
      <c r="E25" s="97"/>
      <c r="F25" s="239" t="s">
        <v>300</v>
      </c>
    </row>
    <row r="26" spans="2:6" x14ac:dyDescent="0.25">
      <c r="B26" s="238" t="s">
        <v>554</v>
      </c>
      <c r="C26" s="239" t="s">
        <v>555</v>
      </c>
      <c r="D26" s="238" t="s">
        <v>494</v>
      </c>
      <c r="E26" s="97"/>
    </row>
    <row r="27" spans="2:6" x14ac:dyDescent="0.25">
      <c r="B27" s="238" t="s">
        <v>556</v>
      </c>
      <c r="C27" s="239" t="s">
        <v>557</v>
      </c>
      <c r="D27" s="238"/>
      <c r="E27" s="97"/>
      <c r="F27" t="s">
        <v>558</v>
      </c>
    </row>
    <row r="28" spans="2:6" x14ac:dyDescent="0.25">
      <c r="B28" s="238" t="s">
        <v>559</v>
      </c>
      <c r="C28" s="239" t="s">
        <v>560</v>
      </c>
      <c r="D28" s="238" t="s">
        <v>503</v>
      </c>
      <c r="E28" s="97"/>
    </row>
    <row r="29" spans="2:6" x14ac:dyDescent="0.25">
      <c r="B29" s="238" t="s">
        <v>561</v>
      </c>
      <c r="C29" s="239" t="s">
        <v>504</v>
      </c>
      <c r="D29" s="238" t="s">
        <v>494</v>
      </c>
      <c r="E29" s="97"/>
    </row>
    <row r="30" spans="2:6" x14ac:dyDescent="0.25">
      <c r="B30" s="238" t="s">
        <v>562</v>
      </c>
      <c r="C30" s="239" t="s">
        <v>563</v>
      </c>
      <c r="D30" s="238"/>
      <c r="E30" s="97"/>
    </row>
    <row r="31" spans="2:6" x14ac:dyDescent="0.25">
      <c r="B31" s="238" t="s">
        <v>564</v>
      </c>
      <c r="C31" s="239" t="s">
        <v>565</v>
      </c>
      <c r="D31" s="238"/>
      <c r="E31" s="97"/>
    </row>
    <row r="32" spans="2:6" x14ac:dyDescent="0.25">
      <c r="B32" s="238" t="s">
        <v>566</v>
      </c>
      <c r="C32" s="239" t="s">
        <v>567</v>
      </c>
      <c r="D32" s="238"/>
      <c r="E32" s="97"/>
    </row>
    <row r="33" spans="2:5" x14ac:dyDescent="0.25">
      <c r="B33" s="238" t="s">
        <v>568</v>
      </c>
      <c r="C33" s="239" t="s">
        <v>569</v>
      </c>
      <c r="D33" s="238"/>
      <c r="E33" s="97"/>
    </row>
    <row r="34" spans="2:5" x14ac:dyDescent="0.25">
      <c r="B34" s="238" t="s">
        <v>570</v>
      </c>
      <c r="C34" s="239" t="s">
        <v>571</v>
      </c>
      <c r="D34" s="238"/>
      <c r="E34" s="97"/>
    </row>
    <row r="35" spans="2:5" x14ac:dyDescent="0.25">
      <c r="B35" s="238" t="s">
        <v>572</v>
      </c>
      <c r="C35" s="239" t="s">
        <v>573</v>
      </c>
      <c r="D35" s="238"/>
      <c r="E35" s="97"/>
    </row>
    <row r="36" spans="2:5" x14ac:dyDescent="0.25">
      <c r="B36" s="238" t="s">
        <v>574</v>
      </c>
      <c r="C36" s="239" t="s">
        <v>575</v>
      </c>
      <c r="D36" s="238"/>
      <c r="E36" s="97"/>
    </row>
    <row r="37" spans="2:5" x14ac:dyDescent="0.25">
      <c r="B37" s="238" t="s">
        <v>576</v>
      </c>
      <c r="C37" s="239" t="s">
        <v>577</v>
      </c>
      <c r="D37" s="238"/>
      <c r="E37" s="97"/>
    </row>
    <row r="38" spans="2:5" ht="25.5" x14ac:dyDescent="0.25">
      <c r="B38" s="238" t="s">
        <v>578</v>
      </c>
      <c r="C38" s="239" t="s">
        <v>579</v>
      </c>
      <c r="D38" s="238" t="s">
        <v>503</v>
      </c>
      <c r="E38" s="97"/>
    </row>
    <row r="39" spans="2:5" x14ac:dyDescent="0.25">
      <c r="B39" s="238" t="s">
        <v>580</v>
      </c>
      <c r="C39" s="239" t="s">
        <v>508</v>
      </c>
      <c r="D39" s="238"/>
      <c r="E39" s="97"/>
    </row>
    <row r="40" spans="2:5" x14ac:dyDescent="0.25">
      <c r="B40" s="238" t="s">
        <v>581</v>
      </c>
      <c r="C40" s="239" t="s">
        <v>582</v>
      </c>
      <c r="D40" s="238"/>
      <c r="E40" s="97"/>
    </row>
    <row r="41" spans="2:5" x14ac:dyDescent="0.25">
      <c r="B41" s="238" t="s">
        <v>583</v>
      </c>
      <c r="C41" s="239" t="s">
        <v>584</v>
      </c>
      <c r="D41" s="238"/>
      <c r="E41" s="97"/>
    </row>
    <row r="42" spans="2:5" x14ac:dyDescent="0.25">
      <c r="B42" s="238" t="s">
        <v>585</v>
      </c>
      <c r="C42" s="239" t="s">
        <v>586</v>
      </c>
      <c r="D42" s="238"/>
      <c r="E42" s="97"/>
    </row>
    <row r="43" spans="2:5" x14ac:dyDescent="0.25">
      <c r="B43" s="238" t="s">
        <v>587</v>
      </c>
      <c r="C43" s="239" t="s">
        <v>588</v>
      </c>
      <c r="D43" s="238"/>
      <c r="E43" s="97"/>
    </row>
    <row r="44" spans="2:5" x14ac:dyDescent="0.25">
      <c r="B44" s="238" t="s">
        <v>589</v>
      </c>
      <c r="C44" s="239" t="s">
        <v>590</v>
      </c>
      <c r="D44" s="238" t="s">
        <v>494</v>
      </c>
      <c r="E44" s="97"/>
    </row>
    <row r="45" spans="2:5" x14ac:dyDescent="0.25">
      <c r="B45" s="238" t="s">
        <v>591</v>
      </c>
      <c r="C45" s="239" t="s">
        <v>592</v>
      </c>
      <c r="D45" s="238" t="s">
        <v>593</v>
      </c>
      <c r="E45" s="97"/>
    </row>
    <row r="46" spans="2:5" x14ac:dyDescent="0.25">
      <c r="B46" s="238" t="s">
        <v>594</v>
      </c>
      <c r="C46" s="239" t="s">
        <v>595</v>
      </c>
      <c r="D46" s="238"/>
      <c r="E46" s="97"/>
    </row>
    <row r="47" spans="2:5" x14ac:dyDescent="0.25">
      <c r="B47" s="238" t="s">
        <v>596</v>
      </c>
      <c r="C47" s="239" t="s">
        <v>511</v>
      </c>
      <c r="D47" s="238"/>
      <c r="E47" s="97"/>
    </row>
    <row r="48" spans="2:5" x14ac:dyDescent="0.25">
      <c r="B48" s="238" t="s">
        <v>597</v>
      </c>
      <c r="C48" s="239" t="s">
        <v>598</v>
      </c>
      <c r="D48" s="238"/>
      <c r="E48" s="97"/>
    </row>
    <row r="49" spans="2:5" x14ac:dyDescent="0.25">
      <c r="B49" s="238" t="s">
        <v>599</v>
      </c>
      <c r="C49" s="239" t="s">
        <v>600</v>
      </c>
      <c r="D49" s="238"/>
      <c r="E49" s="97"/>
    </row>
    <row r="50" spans="2:5" x14ac:dyDescent="0.25">
      <c r="B50" s="238" t="s">
        <v>601</v>
      </c>
      <c r="C50" s="239" t="s">
        <v>602</v>
      </c>
      <c r="D50" s="238"/>
      <c r="E50" s="97"/>
    </row>
    <row r="51" spans="2:5" x14ac:dyDescent="0.25">
      <c r="B51" s="238" t="s">
        <v>603</v>
      </c>
      <c r="C51" s="239" t="s">
        <v>604</v>
      </c>
      <c r="D51" s="238"/>
      <c r="E51" s="97"/>
    </row>
    <row r="52" spans="2:5" x14ac:dyDescent="0.25">
      <c r="B52" s="238" t="s">
        <v>605</v>
      </c>
      <c r="C52" s="239" t="s">
        <v>606</v>
      </c>
      <c r="D52" s="238" t="s">
        <v>494</v>
      </c>
      <c r="E52" s="97"/>
    </row>
    <row r="53" spans="2:5" x14ac:dyDescent="0.25">
      <c r="B53" s="238" t="s">
        <v>607</v>
      </c>
      <c r="C53" s="239" t="s">
        <v>544</v>
      </c>
      <c r="D53" s="238" t="s">
        <v>507</v>
      </c>
      <c r="E53" s="97"/>
    </row>
    <row r="54" spans="2:5" x14ac:dyDescent="0.25">
      <c r="B54" s="238" t="s">
        <v>608</v>
      </c>
      <c r="C54" s="239" t="s">
        <v>532</v>
      </c>
      <c r="D54" s="238" t="s">
        <v>507</v>
      </c>
      <c r="E54" s="97"/>
    </row>
    <row r="55" spans="2:5" x14ac:dyDescent="0.25">
      <c r="B55" s="238" t="s">
        <v>609</v>
      </c>
      <c r="C55" s="239" t="s">
        <v>610</v>
      </c>
      <c r="D55" s="238" t="s">
        <v>494</v>
      </c>
      <c r="E55" s="97"/>
    </row>
    <row r="56" spans="2:5" x14ac:dyDescent="0.25">
      <c r="B56" s="238" t="s">
        <v>611</v>
      </c>
      <c r="C56" s="239" t="s">
        <v>612</v>
      </c>
      <c r="D56" s="238"/>
      <c r="E56" s="97"/>
    </row>
    <row r="57" spans="2:5" x14ac:dyDescent="0.25">
      <c r="B57" s="238" t="s">
        <v>613</v>
      </c>
      <c r="C57" s="239" t="s">
        <v>614</v>
      </c>
      <c r="D57" s="238"/>
      <c r="E57" s="97"/>
    </row>
    <row r="58" spans="2:5" x14ac:dyDescent="0.25">
      <c r="B58" s="238" t="s">
        <v>615</v>
      </c>
      <c r="C58" s="239" t="s">
        <v>514</v>
      </c>
      <c r="D58" s="238"/>
      <c r="E58" s="97"/>
    </row>
    <row r="59" spans="2:5" x14ac:dyDescent="0.25">
      <c r="B59" s="238" t="s">
        <v>616</v>
      </c>
      <c r="C59" s="239" t="s">
        <v>517</v>
      </c>
      <c r="D59" s="238" t="s">
        <v>503</v>
      </c>
      <c r="E59" s="97"/>
    </row>
    <row r="60" spans="2:5" x14ac:dyDescent="0.25">
      <c r="B60" s="238" t="s">
        <v>617</v>
      </c>
      <c r="C60" s="239" t="s">
        <v>537</v>
      </c>
      <c r="D60" s="238" t="s">
        <v>507</v>
      </c>
      <c r="E60" s="97"/>
    </row>
    <row r="61" spans="2:5" x14ac:dyDescent="0.25">
      <c r="B61" s="238" t="s">
        <v>618</v>
      </c>
      <c r="C61" s="239" t="s">
        <v>520</v>
      </c>
      <c r="D61" s="238" t="s">
        <v>503</v>
      </c>
      <c r="E61" s="97"/>
    </row>
    <row r="62" spans="2:5" x14ac:dyDescent="0.25">
      <c r="B62" s="238" t="s">
        <v>619</v>
      </c>
      <c r="C62" s="239" t="s">
        <v>523</v>
      </c>
      <c r="D62" s="238" t="s">
        <v>503</v>
      </c>
      <c r="E62" s="97"/>
    </row>
    <row r="63" spans="2:5" x14ac:dyDescent="0.25">
      <c r="B63" s="238" t="s">
        <v>620</v>
      </c>
      <c r="C63" s="239" t="s">
        <v>621</v>
      </c>
      <c r="D63" s="238"/>
      <c r="E63" s="97"/>
    </row>
    <row r="64" spans="2:5" x14ac:dyDescent="0.25">
      <c r="B64" s="238" t="s">
        <v>622</v>
      </c>
      <c r="C64" s="239" t="s">
        <v>623</v>
      </c>
      <c r="D64" s="238" t="s">
        <v>494</v>
      </c>
      <c r="E64" s="97"/>
    </row>
    <row r="65" spans="2:5" x14ac:dyDescent="0.25">
      <c r="B65" s="238" t="s">
        <v>624</v>
      </c>
      <c r="C65" s="239" t="s">
        <v>625</v>
      </c>
      <c r="D65" s="238" t="s">
        <v>494</v>
      </c>
      <c r="E65" s="97"/>
    </row>
    <row r="66" spans="2:5" x14ac:dyDescent="0.25">
      <c r="B66" s="238" t="s">
        <v>626</v>
      </c>
      <c r="C66" s="239" t="s">
        <v>541</v>
      </c>
      <c r="D66" s="238" t="s">
        <v>507</v>
      </c>
      <c r="E66" s="97"/>
    </row>
    <row r="67" spans="2:5" x14ac:dyDescent="0.25">
      <c r="B67" s="238" t="s">
        <v>627</v>
      </c>
      <c r="C67" s="239" t="s">
        <v>628</v>
      </c>
      <c r="D67" s="238" t="s">
        <v>494</v>
      </c>
      <c r="E67" s="97"/>
    </row>
    <row r="68" spans="2:5" x14ac:dyDescent="0.25">
      <c r="B68" s="238" t="s">
        <v>629</v>
      </c>
      <c r="C68" s="239" t="s">
        <v>630</v>
      </c>
      <c r="D68" s="238"/>
      <c r="E68" s="97"/>
    </row>
    <row r="69" spans="2:5" x14ac:dyDescent="0.25">
      <c r="B69" s="238" t="s">
        <v>631</v>
      </c>
      <c r="C69" s="239" t="s">
        <v>632</v>
      </c>
      <c r="D69" s="238"/>
      <c r="E69" s="97"/>
    </row>
    <row r="70" spans="2:5" x14ac:dyDescent="0.25">
      <c r="B70" s="238" t="s">
        <v>633</v>
      </c>
      <c r="C70" s="239" t="s">
        <v>634</v>
      </c>
      <c r="D70" s="238" t="s">
        <v>494</v>
      </c>
      <c r="E70" s="97"/>
    </row>
    <row r="71" spans="2:5" x14ac:dyDescent="0.25">
      <c r="B71" s="238" t="s">
        <v>635</v>
      </c>
      <c r="C71" s="239" t="s">
        <v>636</v>
      </c>
      <c r="D71" s="238"/>
      <c r="E71" s="97"/>
    </row>
    <row r="72" spans="2:5" x14ac:dyDescent="0.25">
      <c r="B72" s="238" t="s">
        <v>637</v>
      </c>
      <c r="C72" s="239" t="s">
        <v>638</v>
      </c>
      <c r="D72" s="238"/>
      <c r="E72" s="97"/>
    </row>
    <row r="73" spans="2:5" x14ac:dyDescent="0.25">
      <c r="B73" s="238" t="s">
        <v>639</v>
      </c>
      <c r="C73" s="239" t="s">
        <v>640</v>
      </c>
      <c r="D73" s="238"/>
      <c r="E73" s="97"/>
    </row>
    <row r="74" spans="2:5" x14ac:dyDescent="0.25">
      <c r="B74" s="238" t="s">
        <v>641</v>
      </c>
      <c r="C74" s="239" t="s">
        <v>642</v>
      </c>
      <c r="D74" s="238"/>
      <c r="E74" s="97"/>
    </row>
    <row r="75" spans="2:5" x14ac:dyDescent="0.25">
      <c r="B75" s="238" t="s">
        <v>643</v>
      </c>
      <c r="C75" s="239" t="s">
        <v>644</v>
      </c>
      <c r="D75" s="238"/>
      <c r="E75" s="97"/>
    </row>
    <row r="76" spans="2:5" x14ac:dyDescent="0.25">
      <c r="B76" s="238" t="s">
        <v>645</v>
      </c>
      <c r="C76" s="239" t="s">
        <v>646</v>
      </c>
      <c r="D76" s="238"/>
      <c r="E76" s="97"/>
    </row>
    <row r="77" spans="2:5" ht="25.5" x14ac:dyDescent="0.25">
      <c r="B77" s="238" t="s">
        <v>647</v>
      </c>
      <c r="C77" s="239" t="s">
        <v>648</v>
      </c>
      <c r="D77" s="238"/>
      <c r="E77" s="97"/>
    </row>
  </sheetData>
  <sortState xmlns:xlrd2="http://schemas.microsoft.com/office/spreadsheetml/2017/richdata2" ref="B3:C77">
    <sortCondition ref="C3:C77"/>
  </sortState>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873E3-C580-4779-8544-0D4E7B16B430}">
  <dimension ref="C6:F10"/>
  <sheetViews>
    <sheetView showGridLines="0" workbookViewId="0">
      <selection activeCell="H5" sqref="H5:H6"/>
    </sheetView>
  </sheetViews>
  <sheetFormatPr defaultColWidth="8.75" defaultRowHeight="12.75" x14ac:dyDescent="0.2"/>
  <cols>
    <col min="1" max="1" width="8.75" style="122"/>
    <col min="2" max="4" width="12.625" style="122" customWidth="1"/>
    <col min="5" max="16384" width="8.75" style="122"/>
  </cols>
  <sheetData>
    <row r="6" spans="3:6" ht="18" x14ac:dyDescent="0.25">
      <c r="C6" s="604" t="s">
        <v>649</v>
      </c>
      <c r="D6" s="605"/>
      <c r="E6" s="605"/>
      <c r="F6" s="606"/>
    </row>
    <row r="7" spans="3:6" x14ac:dyDescent="0.2">
      <c r="C7" s="123"/>
      <c r="D7" s="607" t="s">
        <v>650</v>
      </c>
      <c r="E7" s="607"/>
      <c r="F7" s="608"/>
    </row>
    <row r="8" spans="3:6" ht="15.75" x14ac:dyDescent="0.2">
      <c r="C8" s="124"/>
      <c r="D8" s="607" t="s">
        <v>651</v>
      </c>
      <c r="E8" s="607"/>
      <c r="F8" s="608"/>
    </row>
    <row r="9" spans="3:6" x14ac:dyDescent="0.2">
      <c r="C9" s="125"/>
      <c r="D9" s="607" t="s">
        <v>652</v>
      </c>
      <c r="E9" s="607"/>
      <c r="F9" s="608"/>
    </row>
    <row r="10" spans="3:6" x14ac:dyDescent="0.2">
      <c r="C10" s="126"/>
      <c r="D10" s="609" t="s">
        <v>653</v>
      </c>
      <c r="E10" s="609"/>
      <c r="F10" s="610"/>
    </row>
  </sheetData>
  <mergeCells count="5">
    <mergeCell ref="C6:F6"/>
    <mergeCell ref="D7:F7"/>
    <mergeCell ref="D8:F8"/>
    <mergeCell ref="D9:F9"/>
    <mergeCell ref="D10:F10"/>
  </mergeCells>
  <conditionalFormatting sqref="C9">
    <cfRule type="expression" dxfId="48" priority="1">
      <formula>$P$42=TRUE</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XFB167"/>
  <sheetViews>
    <sheetView showGridLines="0" zoomScale="115" zoomScaleNormal="115" workbookViewId="0">
      <pane xSplit="3" ySplit="3" topLeftCell="D89" activePane="bottomRight" state="frozen"/>
      <selection pane="topRight" activeCell="G47" sqref="G47"/>
      <selection pane="bottomLeft" activeCell="G47" sqref="G47"/>
      <selection pane="bottomRight" activeCell="G73" sqref="G73"/>
    </sheetView>
  </sheetViews>
  <sheetFormatPr defaultColWidth="11" defaultRowHeight="14.25" x14ac:dyDescent="0.25"/>
  <cols>
    <col min="1" max="1" width="7.125" style="1" customWidth="1"/>
    <col min="2" max="2" width="58.5" style="2" customWidth="1"/>
    <col min="3" max="3" width="8.5" style="2" customWidth="1"/>
    <col min="4" max="4" width="18.75" style="3" customWidth="1"/>
    <col min="5" max="5" width="15.5" style="3" customWidth="1"/>
    <col min="6" max="6" width="15.5" style="2" customWidth="1"/>
    <col min="7" max="7" width="13.5" style="4" customWidth="1"/>
    <col min="8" max="11" width="13.5" style="5" customWidth="1"/>
    <col min="12" max="13" width="13.5" style="3" customWidth="1"/>
    <col min="14" max="14" width="5.75" style="3" customWidth="1"/>
    <col min="15" max="16384" width="11" style="3"/>
  </cols>
  <sheetData>
    <row r="1" spans="1:16382" ht="5.25" customHeight="1" x14ac:dyDescent="0.25"/>
    <row r="2" spans="1:16382" ht="42.6" customHeight="1" x14ac:dyDescent="0.25">
      <c r="B2" s="20" t="s">
        <v>392</v>
      </c>
      <c r="C2" s="597" t="s">
        <v>654</v>
      </c>
      <c r="D2" s="597"/>
      <c r="E2" s="597"/>
      <c r="F2" s="597"/>
    </row>
    <row r="3" spans="1:16382" ht="5.25" customHeight="1" thickBot="1" x14ac:dyDescent="0.3"/>
    <row r="4" spans="1:16382" ht="15" x14ac:dyDescent="0.25">
      <c r="A4" s="6" t="s">
        <v>394</v>
      </c>
      <c r="B4" s="541" t="s">
        <v>438</v>
      </c>
      <c r="C4" s="542"/>
      <c r="D4" s="543" t="str">
        <f>IF(ISBLANK('1b Formulář_kategorie podniku'!G7),"",'1b Formulář_kategorie podniku'!G7)</f>
        <v/>
      </c>
      <c r="E4" s="543"/>
      <c r="F4" s="544"/>
      <c r="G4" s="5"/>
    </row>
    <row r="5" spans="1:16382" ht="17.25" customHeight="1" x14ac:dyDescent="0.25">
      <c r="B5" s="545" t="s">
        <v>78</v>
      </c>
      <c r="C5" s="546"/>
      <c r="D5" s="547" t="str">
        <f>IF(ISBLANK('1b Formulář_kategorie podniku'!G8),"",'1b Formulář_kategorie podniku'!G8)</f>
        <v/>
      </c>
      <c r="E5" s="547"/>
      <c r="F5" s="548"/>
      <c r="G5" s="7"/>
    </row>
    <row r="6" spans="1:16382" ht="17.25" customHeight="1" x14ac:dyDescent="0.25">
      <c r="B6" s="545" t="s">
        <v>439</v>
      </c>
      <c r="C6" s="546"/>
      <c r="D6" s="547" t="str">
        <f>IF(ISBLANK('1b Formulář_kategorie podniku'!G9),"",'1b Formulář_kategorie podniku'!G9)</f>
        <v/>
      </c>
      <c r="E6" s="547"/>
      <c r="F6" s="548"/>
      <c r="G6" s="7"/>
    </row>
    <row r="7" spans="1:16382" ht="17.25" customHeight="1" x14ac:dyDescent="0.25">
      <c r="B7" s="545" t="s">
        <v>80</v>
      </c>
      <c r="C7" s="546"/>
      <c r="D7" s="553" t="str">
        <f>IF(ISBLANK('1b Formulář_kategorie podniku'!G10),"",'1b Formulář_kategorie podniku'!G10)</f>
        <v/>
      </c>
      <c r="E7" s="553"/>
      <c r="F7" s="554"/>
      <c r="G7" s="8"/>
    </row>
    <row r="8" spans="1:16382" ht="30.75" customHeight="1" x14ac:dyDescent="0.25">
      <c r="B8" s="545" t="s">
        <v>81</v>
      </c>
      <c r="C8" s="546"/>
      <c r="D8" s="553" t="str">
        <f>IF(ISBLANK('1b Formulář_kategorie podniku'!G11),"",'1b Formulář_kategorie podniku'!G11)</f>
        <v/>
      </c>
      <c r="E8" s="553"/>
      <c r="F8" s="554"/>
      <c r="G8" s="8"/>
    </row>
    <row r="9" spans="1:16382" ht="30.75" customHeight="1" thickBot="1" x14ac:dyDescent="0.3">
      <c r="B9" s="600" t="s">
        <v>655</v>
      </c>
      <c r="C9" s="601"/>
      <c r="D9" s="674"/>
      <c r="E9" s="674"/>
      <c r="F9" s="675"/>
    </row>
    <row r="10" spans="1:16382" ht="10.15" customHeight="1" thickBot="1" x14ac:dyDescent="0.3">
      <c r="C10" s="9"/>
      <c r="I10" s="10"/>
    </row>
    <row r="11" spans="1:16382" ht="17.25" customHeight="1" x14ac:dyDescent="0.25">
      <c r="B11" s="541" t="s">
        <v>656</v>
      </c>
      <c r="C11" s="542"/>
      <c r="D11" s="667" t="s">
        <v>297</v>
      </c>
      <c r="E11" s="668"/>
      <c r="F11" s="669"/>
    </row>
    <row r="12" spans="1:16382" s="5" customFormat="1" ht="33" customHeight="1" x14ac:dyDescent="0.25">
      <c r="A12" s="1"/>
      <c r="B12" s="559" t="s">
        <v>657</v>
      </c>
      <c r="C12" s="560"/>
      <c r="D12" s="667" t="s">
        <v>297</v>
      </c>
      <c r="E12" s="668"/>
      <c r="F12" s="669"/>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3.15" customHeight="1" x14ac:dyDescent="0.25">
      <c r="A13" s="1"/>
      <c r="B13" s="545" t="s">
        <v>658</v>
      </c>
      <c r="C13" s="546"/>
      <c r="D13" s="667" t="s">
        <v>297</v>
      </c>
      <c r="E13" s="668"/>
      <c r="F13" s="669"/>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3.15" customHeight="1" x14ac:dyDescent="0.25">
      <c r="A14" s="1"/>
      <c r="B14" s="545" t="s">
        <v>659</v>
      </c>
      <c r="C14" s="546"/>
      <c r="D14" s="667" t="s">
        <v>297</v>
      </c>
      <c r="E14" s="668"/>
      <c r="F14" s="669"/>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45" customHeight="1" thickBot="1" x14ac:dyDescent="0.3">
      <c r="A15" s="1"/>
      <c r="B15" s="670" t="s">
        <v>660</v>
      </c>
      <c r="C15" s="671"/>
      <c r="D15" s="667" t="s">
        <v>297</v>
      </c>
      <c r="E15" s="668"/>
      <c r="F15" s="669"/>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12" customHeight="1" thickBot="1" x14ac:dyDescent="0.3">
      <c r="A16" s="1"/>
      <c r="B16" s="2"/>
      <c r="C16" s="2"/>
      <c r="D16" s="3"/>
      <c r="E16" s="3"/>
      <c r="F16" s="2"/>
      <c r="G16" s="4"/>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9.1" customHeight="1" thickBot="1" x14ac:dyDescent="0.3">
      <c r="A17" s="6" t="s">
        <v>397</v>
      </c>
      <c r="B17" s="539" t="s">
        <v>398</v>
      </c>
      <c r="C17" s="540"/>
      <c r="D17" s="561" t="b">
        <f>IF(AND(D11="Ano",D12="Ano"),"kritéria C,D",IF(AND(D11="Ano",D12="Ne",D13="Ano",D14="Ano"),"kritéria A,B,C,D",IF(AND(D11="Ano",D13="Ano",D14="Ne"),"kritéria A,C,D",IF(AND(D11="Ano",D13="Ne",D14="Ano"),"kritéria B,C,D",IF(AND(D11="Ano",D13="Ne",D14="Ne"),"kritéria C,D",IF(AND(D11="Ne",D13="Ano",D14="Ano"),"kritéria A,B,C,D,E",IF(AND(D11="Ne",D13="Ano",D14="Ne"),"kritéria A,C,D,E",IF(AND(D11="Ne",D13="Ne",D14="Ano"),"kritéria B,C,D,E",IF(AND(D11="Ne",D13="Ne",D14="Ne"),"kritéria C,D,E")))))))))</f>
        <v>0</v>
      </c>
      <c r="E17" s="562"/>
      <c r="F17" s="672" t="s">
        <v>399</v>
      </c>
      <c r="G17" s="67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8.25" customHeight="1" thickBot="1" x14ac:dyDescent="0.3">
      <c r="A18" s="1"/>
      <c r="B18" s="2"/>
      <c r="C18" s="2"/>
      <c r="D18" s="3"/>
      <c r="E18" s="3"/>
      <c r="F18" s="2"/>
      <c r="G18" s="4"/>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5" customFormat="1" ht="20.25" customHeight="1" x14ac:dyDescent="0.25">
      <c r="A19" s="1"/>
      <c r="B19" s="534" t="s">
        <v>661</v>
      </c>
      <c r="C19" s="676" t="s">
        <v>401</v>
      </c>
      <c r="D19" s="677"/>
      <c r="E19" s="27" t="str">
        <f>IF(ISNUMBER(FIND("A,",$D$17,1)),"RELEVANTNÍ","NERELEVANTNÍ")</f>
        <v>NERELEVANTNÍ</v>
      </c>
      <c r="F19" s="2"/>
      <c r="G19" s="4"/>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c r="XFB19" s="3"/>
    </row>
    <row r="20" spans="1:16382" s="5" customFormat="1" ht="20.25" customHeight="1" x14ac:dyDescent="0.25">
      <c r="A20" s="1"/>
      <c r="B20" s="535"/>
      <c r="C20" s="678"/>
      <c r="D20" s="679"/>
      <c r="E20" s="139" t="str">
        <f>IF($D$8&gt;1,$D$8,"")</f>
        <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row>
    <row r="21" spans="1:16382" s="5" customFormat="1" ht="20.25" customHeight="1" x14ac:dyDescent="0.25">
      <c r="A21" s="1"/>
      <c r="B21" s="127"/>
      <c r="C21" s="242"/>
      <c r="D21" s="241"/>
      <c r="E21" s="132" t="s">
        <v>403</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row>
    <row r="22" spans="1:16382" s="5" customFormat="1" ht="17.25" customHeight="1" x14ac:dyDescent="0.25">
      <c r="A22" s="1"/>
      <c r="B22" s="40" t="s">
        <v>404</v>
      </c>
      <c r="C22" s="643" t="s">
        <v>321</v>
      </c>
      <c r="D22" s="644"/>
      <c r="E22" s="303">
        <f>E72</f>
        <v>0</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row>
    <row r="23" spans="1:16382" ht="16.899999999999999" customHeight="1" x14ac:dyDescent="0.25">
      <c r="B23" s="40" t="s">
        <v>443</v>
      </c>
      <c r="C23" s="643" t="s">
        <v>321</v>
      </c>
      <c r="D23" s="644"/>
      <c r="E23" s="303">
        <f>F72</f>
        <v>0</v>
      </c>
    </row>
    <row r="24" spans="1:16382" ht="16.899999999999999" customHeight="1" x14ac:dyDescent="0.25">
      <c r="B24" s="40" t="s">
        <v>444</v>
      </c>
      <c r="C24" s="643" t="s">
        <v>321</v>
      </c>
      <c r="D24" s="644"/>
      <c r="E24" s="303">
        <f>G72</f>
        <v>0</v>
      </c>
    </row>
    <row r="25" spans="1:16382" ht="17.25" customHeight="1" thickBot="1" x14ac:dyDescent="0.3">
      <c r="B25" s="524" t="s">
        <v>445</v>
      </c>
      <c r="C25" s="525"/>
      <c r="D25" s="525"/>
      <c r="E25" s="30" t="str">
        <f>IF(E22&lt;((E23+E24)/2),"Ano","Ne")</f>
        <v>Ne</v>
      </c>
    </row>
    <row r="26" spans="1:16382" ht="10.15" customHeight="1" thickBot="1" x14ac:dyDescent="0.3">
      <c r="B26" s="4"/>
      <c r="C26" s="4"/>
      <c r="D26" s="7"/>
      <c r="E26" s="1"/>
    </row>
    <row r="27" spans="1:16382" s="5" customFormat="1" ht="20.25" customHeight="1" x14ac:dyDescent="0.25">
      <c r="A27" s="1"/>
      <c r="B27" s="534" t="s">
        <v>662</v>
      </c>
      <c r="C27" s="676" t="s">
        <v>401</v>
      </c>
      <c r="D27" s="677"/>
      <c r="E27" s="27" t="str">
        <f>IF(ISNUMBER(FIND("B,",$D$17,1)),"RELEVANTNÍ","NERELEVANTNÍ")</f>
        <v>NERELEVANTNÍ</v>
      </c>
      <c r="F27" s="2"/>
      <c r="G27" s="4"/>
    </row>
    <row r="28" spans="1:16382" s="5" customFormat="1" ht="20.25" customHeight="1" x14ac:dyDescent="0.25">
      <c r="A28" s="1"/>
      <c r="B28" s="535"/>
      <c r="C28" s="678"/>
      <c r="D28" s="679"/>
      <c r="E28" s="139" t="str">
        <f>IF($D$8&gt;1,$D$8,"")</f>
        <v/>
      </c>
      <c r="F28" s="2"/>
      <c r="G28" s="4"/>
    </row>
    <row r="29" spans="1:16382" s="5" customFormat="1" ht="20.25" customHeight="1" x14ac:dyDescent="0.25">
      <c r="A29" s="1"/>
      <c r="B29" s="127"/>
      <c r="C29" s="242"/>
      <c r="D29" s="241"/>
      <c r="E29" s="132" t="s">
        <v>403</v>
      </c>
      <c r="F29" s="2"/>
      <c r="G29" s="4"/>
    </row>
    <row r="30" spans="1:16382" s="5" customFormat="1" ht="29.25" customHeight="1" x14ac:dyDescent="0.25">
      <c r="A30" s="1"/>
      <c r="B30" s="40" t="s">
        <v>404</v>
      </c>
      <c r="C30" s="643" t="s">
        <v>663</v>
      </c>
      <c r="D30" s="644"/>
      <c r="E30" s="303">
        <f>+E106</f>
        <v>0</v>
      </c>
      <c r="F30" s="2"/>
      <c r="G30" s="4"/>
    </row>
    <row r="31" spans="1:16382" s="5" customFormat="1" ht="17.25" customHeight="1" x14ac:dyDescent="0.25">
      <c r="A31" s="1"/>
      <c r="B31" s="40" t="s">
        <v>447</v>
      </c>
      <c r="C31" s="643" t="s">
        <v>321</v>
      </c>
      <c r="D31" s="644"/>
      <c r="E31" s="303">
        <f>H106</f>
        <v>0</v>
      </c>
      <c r="F31" s="2"/>
      <c r="G31" s="4"/>
    </row>
    <row r="32" spans="1:16382" s="5" customFormat="1" ht="28.5" customHeight="1" x14ac:dyDescent="0.25">
      <c r="A32" s="1"/>
      <c r="B32" s="40" t="s">
        <v>410</v>
      </c>
      <c r="C32" s="643" t="s">
        <v>663</v>
      </c>
      <c r="D32" s="644"/>
      <c r="E32" s="303">
        <f>I106</f>
        <v>0</v>
      </c>
      <c r="F32" s="2"/>
      <c r="G32" s="4"/>
    </row>
    <row r="33" spans="1:7" s="5" customFormat="1" ht="17.25" customHeight="1" thickBot="1" x14ac:dyDescent="0.3">
      <c r="A33" s="1"/>
      <c r="B33" s="524" t="s">
        <v>411</v>
      </c>
      <c r="C33" s="525"/>
      <c r="D33" s="525"/>
      <c r="E33" s="30" t="str">
        <f>IF(AND((E31+E32)&gt;0,E30&gt;0),"Ne",(IF((ABS(E31+E32))&gt;((E30-(E31+E32))/2),"Ano","Ne")))</f>
        <v>Ne</v>
      </c>
      <c r="F33" s="2"/>
      <c r="G33" s="4"/>
    </row>
    <row r="34" spans="1:7" s="5" customFormat="1" ht="10.15" customHeight="1" thickBot="1" x14ac:dyDescent="0.3">
      <c r="A34" s="1"/>
      <c r="B34" s="2"/>
      <c r="C34" s="2"/>
      <c r="D34" s="3"/>
      <c r="E34" s="3"/>
      <c r="F34" s="2"/>
      <c r="G34" s="4"/>
    </row>
    <row r="35" spans="1:7" s="5" customFormat="1" ht="20.25" customHeight="1" x14ac:dyDescent="0.25">
      <c r="A35" s="1"/>
      <c r="B35" s="41" t="s">
        <v>412</v>
      </c>
      <c r="C35" s="538" t="s">
        <v>401</v>
      </c>
      <c r="D35" s="538"/>
      <c r="E35" s="27" t="str">
        <f>IF(ISNUMBER(FIND("C,",$D$17,1)),"RELEVANTNÍ","NERELEVANTNÍ")</f>
        <v>NERELEVANTNÍ</v>
      </c>
      <c r="F35" s="2"/>
      <c r="G35" s="4"/>
    </row>
    <row r="36" spans="1:7" s="5" customFormat="1" ht="17.25" customHeight="1" x14ac:dyDescent="0.25">
      <c r="A36" s="1"/>
      <c r="B36" s="42" t="s">
        <v>699</v>
      </c>
      <c r="C36" s="533" t="s">
        <v>413</v>
      </c>
      <c r="D36" s="533"/>
      <c r="E36" s="100" t="s">
        <v>297</v>
      </c>
      <c r="F36" s="551" t="s">
        <v>468</v>
      </c>
      <c r="G36" s="552"/>
    </row>
    <row r="37" spans="1:7" s="5" customFormat="1" ht="26.25" customHeight="1" x14ac:dyDescent="0.25">
      <c r="A37" s="1"/>
      <c r="B37" s="42" t="s">
        <v>698</v>
      </c>
      <c r="C37" s="533" t="s">
        <v>414</v>
      </c>
      <c r="D37" s="533"/>
      <c r="E37" s="100" t="s">
        <v>297</v>
      </c>
      <c r="F37" s="551"/>
      <c r="G37" s="552"/>
    </row>
    <row r="38" spans="1:7" s="5" customFormat="1" ht="17.25" customHeight="1" thickBot="1" x14ac:dyDescent="0.3">
      <c r="A38" s="1"/>
      <c r="B38" s="524" t="s">
        <v>415</v>
      </c>
      <c r="C38" s="525"/>
      <c r="D38" s="525"/>
      <c r="E38" s="30" t="str">
        <f>IF(OR(E36="Ano",E37="Ano"),"Ano","Ne")</f>
        <v>Ne</v>
      </c>
      <c r="F38" s="2"/>
      <c r="G38" s="4"/>
    </row>
    <row r="39" spans="1:7" s="5" customFormat="1" ht="10.15" customHeight="1" thickBot="1" x14ac:dyDescent="0.3">
      <c r="A39" s="1"/>
      <c r="B39" s="4"/>
      <c r="C39" s="4"/>
      <c r="E39" s="3"/>
      <c r="F39" s="2"/>
      <c r="G39" s="4"/>
    </row>
    <row r="40" spans="1:7" s="5" customFormat="1" ht="20.25" customHeight="1" x14ac:dyDescent="0.25">
      <c r="A40" s="1"/>
      <c r="B40" s="41" t="s">
        <v>416</v>
      </c>
      <c r="C40" s="538" t="s">
        <v>401</v>
      </c>
      <c r="D40" s="538"/>
      <c r="E40" s="27" t="str">
        <f>IF(ISNUMBER(FIND("D,",$D$17,1)),"RELEVANTNÍ","NERELEVANTNÍ")</f>
        <v>NERELEVANTNÍ</v>
      </c>
      <c r="F40" s="2"/>
      <c r="G40" s="4"/>
    </row>
    <row r="41" spans="1:7" s="5" customFormat="1" ht="32.25" customHeight="1" x14ac:dyDescent="0.25">
      <c r="A41" s="1"/>
      <c r="B41" s="42" t="s">
        <v>417</v>
      </c>
      <c r="C41" s="533" t="s">
        <v>414</v>
      </c>
      <c r="D41" s="533"/>
      <c r="E41" s="100" t="s">
        <v>297</v>
      </c>
      <c r="F41" s="2"/>
      <c r="G41" s="4"/>
    </row>
    <row r="42" spans="1:7" s="5" customFormat="1" ht="32.25" customHeight="1" x14ac:dyDescent="0.25">
      <c r="A42" s="1"/>
      <c r="B42" s="42" t="s">
        <v>418</v>
      </c>
      <c r="C42" s="533" t="s">
        <v>414</v>
      </c>
      <c r="D42" s="533"/>
      <c r="E42" s="100" t="s">
        <v>297</v>
      </c>
      <c r="F42" s="2"/>
      <c r="G42" s="4"/>
    </row>
    <row r="43" spans="1:7" s="5" customFormat="1" ht="17.25" customHeight="1" thickBot="1" x14ac:dyDescent="0.3">
      <c r="A43" s="1"/>
      <c r="B43" s="524" t="s">
        <v>419</v>
      </c>
      <c r="C43" s="525"/>
      <c r="D43" s="525"/>
      <c r="E43" s="30" t="str">
        <f>IF(OR(E41="Ano",E42="Ano"),"Ano","Ne")</f>
        <v>Ne</v>
      </c>
      <c r="F43" s="2"/>
      <c r="G43" s="4"/>
    </row>
    <row r="44" spans="1:7" s="5" customFormat="1" ht="10.15" customHeight="1" thickBot="1" x14ac:dyDescent="0.3">
      <c r="A44" s="1"/>
      <c r="B44" s="4"/>
      <c r="C44" s="4"/>
      <c r="E44" s="3"/>
      <c r="F44" s="2"/>
      <c r="G44" s="4"/>
    </row>
    <row r="45" spans="1:7" s="5" customFormat="1" ht="20.25" customHeight="1" thickBot="1" x14ac:dyDescent="0.3">
      <c r="A45" s="1"/>
      <c r="B45" s="526" t="s">
        <v>420</v>
      </c>
      <c r="C45" s="527"/>
      <c r="D45" s="528"/>
      <c r="E45" s="27" t="str">
        <f>IF(ISNUMBER(FIND(",E",$D$17,1)),"RELEVANTNÍ","NERELEVANTNÍ")</f>
        <v>NERELEVANTNÍ</v>
      </c>
      <c r="F45" s="9"/>
      <c r="G45" s="14"/>
    </row>
    <row r="46" spans="1:7" s="5" customFormat="1" ht="5.25" customHeight="1" thickBot="1" x14ac:dyDescent="0.3">
      <c r="A46" s="1"/>
      <c r="B46" s="4"/>
      <c r="C46" s="4"/>
      <c r="E46" s="1"/>
      <c r="F46" s="1"/>
      <c r="G46" s="14"/>
    </row>
    <row r="47" spans="1:7" s="5" customFormat="1" ht="20.25" customHeight="1" x14ac:dyDescent="0.25">
      <c r="A47" s="1"/>
      <c r="B47" s="43" t="s">
        <v>421</v>
      </c>
      <c r="C47" s="680" t="s">
        <v>401</v>
      </c>
      <c r="D47" s="681"/>
      <c r="E47" s="301" t="str">
        <f>IF(ISBLANK('1b Formulář_kategorie podniku'!G11),"",$D$8)</f>
        <v/>
      </c>
      <c r="F47" s="141" t="str">
        <f>IF(ISBLANK('1b Formulář_kategorie podniku'!G11),"",DATE(YEAR($E$47)-1,MONTH($E$47),DAY($E$47)))</f>
        <v/>
      </c>
      <c r="G47" s="14"/>
    </row>
    <row r="48" spans="1:7" s="5" customFormat="1" ht="20.25" customHeight="1" x14ac:dyDescent="0.25">
      <c r="A48" s="1"/>
      <c r="B48" s="130"/>
      <c r="C48" s="242"/>
      <c r="D48" s="241"/>
      <c r="E48" s="131" t="s">
        <v>403</v>
      </c>
      <c r="F48" s="132" t="s">
        <v>403</v>
      </c>
      <c r="G48" s="14"/>
    </row>
    <row r="49" spans="1:7" s="5" customFormat="1" ht="28.5" customHeight="1" x14ac:dyDescent="0.25">
      <c r="A49" s="1"/>
      <c r="B49" s="40" t="s">
        <v>404</v>
      </c>
      <c r="C49" s="643" t="s">
        <v>663</v>
      </c>
      <c r="D49" s="644"/>
      <c r="E49" s="302">
        <f>E140+E106+E72</f>
        <v>0</v>
      </c>
      <c r="F49" s="303">
        <f>+E88+E122+E156</f>
        <v>0</v>
      </c>
      <c r="G49" s="14"/>
    </row>
    <row r="50" spans="1:7" s="5" customFormat="1" ht="28.5" customHeight="1" x14ac:dyDescent="0.25">
      <c r="A50" s="1"/>
      <c r="B50" s="40" t="s">
        <v>424</v>
      </c>
      <c r="C50" s="643" t="s">
        <v>663</v>
      </c>
      <c r="D50" s="644"/>
      <c r="E50" s="302">
        <f>J140+J72+J106</f>
        <v>0</v>
      </c>
      <c r="F50" s="303">
        <f>J156+J88+J122</f>
        <v>0</v>
      </c>
      <c r="G50" s="14"/>
    </row>
    <row r="51" spans="1:7" s="5" customFormat="1" ht="17.25" customHeight="1" x14ac:dyDescent="0.25">
      <c r="A51" s="1"/>
      <c r="B51" s="529" t="s">
        <v>426</v>
      </c>
      <c r="C51" s="530"/>
      <c r="D51" s="530"/>
      <c r="E51" s="15" t="str">
        <f>IF(OR(E49=0,ISBLANK(E49)),"NR",IF((E50/E49)&lt;=0,"N/A",(E50/E49)))</f>
        <v>NR</v>
      </c>
      <c r="F51" s="240" t="str">
        <f>IF(OR(F49=0,ISBLANK(F49)),"NR",IF((F50/F49)&lt;=0,"N/A",(F50/F49)))</f>
        <v>NR</v>
      </c>
      <c r="G51" s="14"/>
    </row>
    <row r="52" spans="1:7" s="5" customFormat="1" ht="17.25" customHeight="1" thickBot="1" x14ac:dyDescent="0.3">
      <c r="A52" s="1"/>
      <c r="B52" s="524" t="s">
        <v>664</v>
      </c>
      <c r="C52" s="525"/>
      <c r="D52" s="525"/>
      <c r="E52" s="33" t="str">
        <f>IF(ISBLANK(E49),"NR",IF(OR((E49)=0,E51="N/A",E51&gt;7.5),"Ano","Ne"))</f>
        <v>Ano</v>
      </c>
      <c r="F52" s="34" t="str">
        <f>IF(ISBLANK(F49),"NR",IF(OR((F49)=0,F51="N/A",F51&gt;7.5),"Ano","Ne"))</f>
        <v>Ano</v>
      </c>
      <c r="G52" s="14"/>
    </row>
    <row r="53" spans="1:7" s="5" customFormat="1" ht="5.25" customHeight="1" thickBot="1" x14ac:dyDescent="0.3">
      <c r="A53" s="1"/>
      <c r="B53" s="304"/>
      <c r="C53" s="4"/>
      <c r="E53" s="1"/>
      <c r="F53" s="305"/>
      <c r="G53" s="14"/>
    </row>
    <row r="54" spans="1:7" s="5" customFormat="1" ht="20.25" customHeight="1" x14ac:dyDescent="0.25">
      <c r="A54" s="1"/>
      <c r="B54" s="43" t="s">
        <v>427</v>
      </c>
      <c r="C54" s="680" t="s">
        <v>401</v>
      </c>
      <c r="D54" s="681"/>
      <c r="E54" s="301" t="str">
        <f>IF(ISBLANK('1b Formulář_kategorie podniku'!G11),"",$D$8)</f>
        <v/>
      </c>
      <c r="F54" s="141" t="str">
        <f>IF(ISBLANK('1b Formulář_kategorie podniku'!G11),"",DATE(YEAR($E54)-1,MONTH($E54),DAY($E54)))</f>
        <v/>
      </c>
      <c r="G54" s="14"/>
    </row>
    <row r="55" spans="1:7" s="5" customFormat="1" ht="20.25" customHeight="1" x14ac:dyDescent="0.25">
      <c r="A55" s="1"/>
      <c r="B55" s="130"/>
      <c r="C55" s="242"/>
      <c r="D55" s="241"/>
      <c r="E55" s="131" t="s">
        <v>403</v>
      </c>
      <c r="F55" s="132" t="s">
        <v>403</v>
      </c>
      <c r="G55" s="14"/>
    </row>
    <row r="56" spans="1:7" s="5" customFormat="1" ht="27.75" customHeight="1" x14ac:dyDescent="0.25">
      <c r="A56" s="1"/>
      <c r="B56" s="40" t="s">
        <v>428</v>
      </c>
      <c r="C56" s="643" t="s">
        <v>665</v>
      </c>
      <c r="D56" s="644"/>
      <c r="E56" s="302">
        <f>K140+K72+K106</f>
        <v>0</v>
      </c>
      <c r="F56" s="303">
        <f>K156+K88+K122</f>
        <v>0</v>
      </c>
      <c r="G56" s="14"/>
    </row>
    <row r="57" spans="1:7" s="5" customFormat="1" ht="27.75" customHeight="1" x14ac:dyDescent="0.25">
      <c r="A57" s="1"/>
      <c r="B57" s="40" t="s">
        <v>429</v>
      </c>
      <c r="C57" s="643" t="s">
        <v>665</v>
      </c>
      <c r="D57" s="644"/>
      <c r="E57" s="302">
        <f>L140+L106+L72</f>
        <v>0</v>
      </c>
      <c r="F57" s="303">
        <f>L156+L88+L122</f>
        <v>0</v>
      </c>
      <c r="G57" s="14"/>
    </row>
    <row r="58" spans="1:7" s="5" customFormat="1" ht="27.75" customHeight="1" x14ac:dyDescent="0.25">
      <c r="A58" s="1"/>
      <c r="B58" s="40" t="s">
        <v>431</v>
      </c>
      <c r="C58" s="643" t="s">
        <v>665</v>
      </c>
      <c r="D58" s="644"/>
      <c r="E58" s="302">
        <f>M140+M72+M106</f>
        <v>0</v>
      </c>
      <c r="F58" s="303">
        <f>M156+M88+M122</f>
        <v>0</v>
      </c>
      <c r="G58" s="14"/>
    </row>
    <row r="59" spans="1:7" s="5" customFormat="1" ht="17.25" customHeight="1" x14ac:dyDescent="0.25">
      <c r="A59" s="1"/>
      <c r="B59" s="529" t="s">
        <v>433</v>
      </c>
      <c r="C59" s="530"/>
      <c r="D59" s="530"/>
      <c r="E59" s="15" t="str">
        <f>IF(E57=0,"NR",(E56+E57+E58)/E57)</f>
        <v>NR</v>
      </c>
      <c r="F59" s="32" t="str">
        <f>IF(F57=0,"NR",(F56+F57+F58)/F57)</f>
        <v>NR</v>
      </c>
      <c r="G59" s="14"/>
    </row>
    <row r="60" spans="1:7" s="5" customFormat="1" ht="17.25" customHeight="1" thickBot="1" x14ac:dyDescent="0.3">
      <c r="A60" s="1"/>
      <c r="B60" s="524" t="s">
        <v>434</v>
      </c>
      <c r="C60" s="525"/>
      <c r="D60" s="525"/>
      <c r="E60" s="33" t="str">
        <f>IF((E59)="NR","NR",IF((E59)&lt;1,"Ano","Ne"))</f>
        <v>NR</v>
      </c>
      <c r="F60" s="34" t="str">
        <f>IF((F59)="NR","NR",IF((F59)&lt;1,"Ano","Ne"))</f>
        <v>NR</v>
      </c>
      <c r="G60" s="14"/>
    </row>
    <row r="61" spans="1:7" ht="5.25" customHeight="1" thickBot="1" x14ac:dyDescent="0.3"/>
    <row r="62" spans="1:7" s="5" customFormat="1" ht="20.25" customHeight="1" thickBot="1" x14ac:dyDescent="0.3">
      <c r="A62" s="1"/>
      <c r="B62" s="682" t="s">
        <v>435</v>
      </c>
      <c r="C62" s="683"/>
      <c r="D62" s="683"/>
      <c r="E62" s="31" t="str">
        <f>IF(AND(E52="ANO",F52="Ano",E60="Ano",F60="Ano"),"Ano","Ne")</f>
        <v>Ne</v>
      </c>
      <c r="F62" s="2"/>
      <c r="G62" s="7"/>
    </row>
    <row r="63" spans="1:7" s="5" customFormat="1" ht="15" customHeight="1" thickBot="1" x14ac:dyDescent="0.3">
      <c r="A63" s="1"/>
      <c r="B63" s="2"/>
      <c r="C63" s="2"/>
      <c r="D63" s="3"/>
      <c r="E63" s="3"/>
      <c r="F63" s="2"/>
      <c r="G63" s="4"/>
    </row>
    <row r="64" spans="1:7" s="5" customFormat="1" ht="32.25" customHeight="1" thickBot="1" x14ac:dyDescent="0.3">
      <c r="A64" s="1"/>
      <c r="B64" s="521" t="s">
        <v>455</v>
      </c>
      <c r="C64" s="522"/>
      <c r="D64" s="523"/>
      <c r="E64" s="16" t="str">
        <f>IF(OR(E25="ANO",E33="Ano",E38="Ano",E43="Ano",E62="Ano"),"Ano","Ne")</f>
        <v>Ne</v>
      </c>
      <c r="F64" s="2"/>
      <c r="G64" s="4"/>
    </row>
    <row r="65" spans="1:14" s="5" customFormat="1" ht="14.1" customHeight="1" x14ac:dyDescent="0.25">
      <c r="A65" s="1"/>
      <c r="B65" s="2"/>
      <c r="C65" s="2"/>
      <c r="D65" s="3"/>
      <c r="E65" s="3"/>
      <c r="F65" s="2"/>
      <c r="G65" s="4"/>
    </row>
    <row r="66" spans="1:14" s="5" customFormat="1" ht="16.149999999999999" customHeight="1" thickBot="1" x14ac:dyDescent="0.3">
      <c r="A66" s="191"/>
      <c r="B66" s="192"/>
      <c r="C66" s="192"/>
      <c r="D66" s="193"/>
      <c r="E66" s="193"/>
      <c r="F66" s="192"/>
      <c r="G66" s="194"/>
      <c r="H66" s="195"/>
      <c r="I66" s="195"/>
      <c r="J66" s="195"/>
      <c r="K66" s="195"/>
      <c r="L66" s="195"/>
      <c r="M66" s="195"/>
      <c r="N66" s="195"/>
    </row>
    <row r="67" spans="1:14" ht="31.15" customHeight="1" thickBot="1" x14ac:dyDescent="0.3">
      <c r="A67" s="611" t="s">
        <v>666</v>
      </c>
      <c r="B67" s="632" t="s">
        <v>667</v>
      </c>
      <c r="C67" s="633"/>
      <c r="D67" s="633"/>
      <c r="E67" s="633"/>
      <c r="F67" s="633"/>
      <c r="G67" s="633"/>
      <c r="H67" s="633"/>
      <c r="I67" s="633"/>
      <c r="J67" s="633"/>
      <c r="K67" s="633"/>
      <c r="L67" s="633"/>
      <c r="M67" s="634"/>
      <c r="N67" s="193"/>
    </row>
    <row r="68" spans="1:14" s="5" customFormat="1" ht="20.25" customHeight="1" x14ac:dyDescent="0.25">
      <c r="A68" s="611"/>
      <c r="B68" s="196" t="s">
        <v>668</v>
      </c>
      <c r="C68" s="630" t="str">
        <f>D8</f>
        <v/>
      </c>
      <c r="D68" s="630"/>
      <c r="E68" s="631" t="s">
        <v>669</v>
      </c>
      <c r="F68" s="631"/>
      <c r="G68" s="631"/>
      <c r="H68" s="631"/>
      <c r="I68" s="631"/>
      <c r="J68" s="631"/>
      <c r="K68" s="638" t="s">
        <v>670</v>
      </c>
      <c r="L68" s="638"/>
      <c r="M68" s="639"/>
      <c r="N68" s="193"/>
    </row>
    <row r="69" spans="1:14" s="5" customFormat="1" ht="60" customHeight="1" x14ac:dyDescent="0.25">
      <c r="A69" s="611"/>
      <c r="B69" s="619" t="s">
        <v>124</v>
      </c>
      <c r="C69" s="621" t="s">
        <v>79</v>
      </c>
      <c r="D69" s="623" t="s">
        <v>671</v>
      </c>
      <c r="E69" s="197" t="s">
        <v>404</v>
      </c>
      <c r="F69" s="197" t="s">
        <v>443</v>
      </c>
      <c r="G69" s="197" t="s">
        <v>444</v>
      </c>
      <c r="H69" s="197" t="s">
        <v>672</v>
      </c>
      <c r="I69" s="197" t="s">
        <v>673</v>
      </c>
      <c r="J69" s="197" t="s">
        <v>424</v>
      </c>
      <c r="K69" s="198" t="s">
        <v>428</v>
      </c>
      <c r="L69" s="198" t="s">
        <v>429</v>
      </c>
      <c r="M69" s="199" t="s">
        <v>674</v>
      </c>
      <c r="N69" s="195"/>
    </row>
    <row r="70" spans="1:14" ht="17.25" customHeight="1" x14ac:dyDescent="0.25">
      <c r="A70" s="611"/>
      <c r="B70" s="645"/>
      <c r="C70" s="646"/>
      <c r="D70" s="647"/>
      <c r="E70" s="640" t="s">
        <v>675</v>
      </c>
      <c r="F70" s="641"/>
      <c r="G70" s="641"/>
      <c r="H70" s="641"/>
      <c r="I70" s="641"/>
      <c r="J70" s="641"/>
      <c r="K70" s="641"/>
      <c r="L70" s="641"/>
      <c r="M70" s="642"/>
      <c r="N70" s="195"/>
    </row>
    <row r="71" spans="1:14" ht="17.25" customHeight="1" x14ac:dyDescent="0.25">
      <c r="A71" s="611"/>
      <c r="B71" s="248"/>
      <c r="C71" s="249"/>
      <c r="D71" s="250"/>
      <c r="E71" s="653" t="s">
        <v>403</v>
      </c>
      <c r="F71" s="653"/>
      <c r="G71" s="653"/>
      <c r="H71" s="653"/>
      <c r="I71" s="653"/>
      <c r="J71" s="653"/>
      <c r="K71" s="653" t="s">
        <v>403</v>
      </c>
      <c r="L71" s="653"/>
      <c r="M71" s="654"/>
      <c r="N71" s="195"/>
    </row>
    <row r="72" spans="1:14" s="201" customFormat="1" ht="16.149999999999999" customHeight="1" x14ac:dyDescent="0.25">
      <c r="A72" s="611"/>
      <c r="B72" s="246" t="s">
        <v>134</v>
      </c>
      <c r="C72" s="243"/>
      <c r="D72" s="244"/>
      <c r="E72" s="245">
        <f>SUM(E73:E82)</f>
        <v>0</v>
      </c>
      <c r="F72" s="245">
        <f>SUM(F73:F82)</f>
        <v>0</v>
      </c>
      <c r="G72" s="245">
        <f>SUM(G73:G82)</f>
        <v>0</v>
      </c>
      <c r="H72" s="648" t="s">
        <v>676</v>
      </c>
      <c r="I72" s="648"/>
      <c r="J72" s="245">
        <f>SUM(J73:J82)</f>
        <v>0</v>
      </c>
      <c r="K72" s="245">
        <f>SUM(K73:K82)</f>
        <v>0</v>
      </c>
      <c r="L72" s="245">
        <f>SUM(L73:L82)</f>
        <v>0</v>
      </c>
      <c r="M72" s="247">
        <f>SUM(M73:M82)</f>
        <v>0</v>
      </c>
      <c r="N72" s="200"/>
    </row>
    <row r="73" spans="1:14" s="1" customFormat="1" ht="16.149999999999999" customHeight="1" x14ac:dyDescent="0.25">
      <c r="A73" s="611"/>
      <c r="B73" s="101" t="s">
        <v>677</v>
      </c>
      <c r="C73" s="102"/>
      <c r="D73" s="299"/>
      <c r="E73" s="103"/>
      <c r="F73" s="103"/>
      <c r="G73" s="104"/>
      <c r="H73" s="648"/>
      <c r="I73" s="648"/>
      <c r="J73" s="103"/>
      <c r="K73" s="103"/>
      <c r="L73" s="103"/>
      <c r="M73" s="112"/>
      <c r="N73" s="191"/>
    </row>
    <row r="74" spans="1:14" s="1" customFormat="1" ht="16.149999999999999" customHeight="1" x14ac:dyDescent="0.25">
      <c r="A74" s="611"/>
      <c r="B74" s="101" t="s">
        <v>678</v>
      </c>
      <c r="C74" s="105"/>
      <c r="D74" s="299"/>
      <c r="E74" s="103"/>
      <c r="F74" s="106"/>
      <c r="G74" s="104"/>
      <c r="H74" s="648"/>
      <c r="I74" s="648"/>
      <c r="J74" s="113"/>
      <c r="K74" s="113"/>
      <c r="L74" s="103"/>
      <c r="M74" s="112"/>
      <c r="N74" s="191"/>
    </row>
    <row r="75" spans="1:14" s="1" customFormat="1" ht="16.149999999999999" customHeight="1" x14ac:dyDescent="0.25">
      <c r="A75" s="611"/>
      <c r="B75" s="101" t="s">
        <v>679</v>
      </c>
      <c r="C75" s="105"/>
      <c r="D75" s="299"/>
      <c r="E75" s="103"/>
      <c r="F75" s="106"/>
      <c r="G75" s="104"/>
      <c r="H75" s="648"/>
      <c r="I75" s="648"/>
      <c r="J75" s="113"/>
      <c r="K75" s="113"/>
      <c r="L75" s="103"/>
      <c r="M75" s="112"/>
      <c r="N75" s="191"/>
    </row>
    <row r="76" spans="1:14" s="1" customFormat="1" ht="16.149999999999999" customHeight="1" x14ac:dyDescent="0.25">
      <c r="A76" s="611"/>
      <c r="B76" s="101" t="s">
        <v>680</v>
      </c>
      <c r="C76" s="105"/>
      <c r="D76" s="299"/>
      <c r="E76" s="103"/>
      <c r="F76" s="106"/>
      <c r="G76" s="104"/>
      <c r="H76" s="648"/>
      <c r="I76" s="648"/>
      <c r="J76" s="113"/>
      <c r="K76" s="113"/>
      <c r="L76" s="103"/>
      <c r="M76" s="112"/>
      <c r="N76" s="191"/>
    </row>
    <row r="77" spans="1:14" s="1" customFormat="1" ht="16.149999999999999" customHeight="1" x14ac:dyDescent="0.25">
      <c r="A77" s="611"/>
      <c r="B77" s="101" t="s">
        <v>681</v>
      </c>
      <c r="C77" s="105"/>
      <c r="D77" s="299"/>
      <c r="E77" s="103"/>
      <c r="F77" s="106"/>
      <c r="G77" s="104"/>
      <c r="H77" s="648"/>
      <c r="I77" s="648"/>
      <c r="J77" s="113"/>
      <c r="K77" s="113"/>
      <c r="L77" s="103"/>
      <c r="M77" s="112"/>
      <c r="N77" s="191"/>
    </row>
    <row r="78" spans="1:14" s="1" customFormat="1" ht="16.149999999999999" customHeight="1" x14ac:dyDescent="0.25">
      <c r="A78" s="611"/>
      <c r="B78" s="101" t="s">
        <v>682</v>
      </c>
      <c r="C78" s="105"/>
      <c r="D78" s="299"/>
      <c r="E78" s="103"/>
      <c r="F78" s="106"/>
      <c r="G78" s="104"/>
      <c r="H78" s="648"/>
      <c r="I78" s="648"/>
      <c r="J78" s="113"/>
      <c r="K78" s="113"/>
      <c r="L78" s="103"/>
      <c r="M78" s="112"/>
      <c r="N78" s="191"/>
    </row>
    <row r="79" spans="1:14" s="1" customFormat="1" ht="16.149999999999999" customHeight="1" x14ac:dyDescent="0.25">
      <c r="A79" s="611"/>
      <c r="B79" s="101" t="s">
        <v>683</v>
      </c>
      <c r="C79" s="105"/>
      <c r="D79" s="299"/>
      <c r="E79" s="103"/>
      <c r="F79" s="106"/>
      <c r="G79" s="104"/>
      <c r="H79" s="648"/>
      <c r="I79" s="648"/>
      <c r="J79" s="113"/>
      <c r="K79" s="113"/>
      <c r="L79" s="103"/>
      <c r="M79" s="112"/>
      <c r="N79" s="191"/>
    </row>
    <row r="80" spans="1:14" s="1" customFormat="1" ht="16.149999999999999" customHeight="1" x14ac:dyDescent="0.25">
      <c r="A80" s="611"/>
      <c r="B80" s="101" t="s">
        <v>684</v>
      </c>
      <c r="C80" s="105"/>
      <c r="D80" s="299"/>
      <c r="E80" s="103"/>
      <c r="F80" s="106"/>
      <c r="G80" s="104"/>
      <c r="H80" s="648"/>
      <c r="I80" s="648"/>
      <c r="J80" s="113"/>
      <c r="K80" s="113"/>
      <c r="L80" s="103"/>
      <c r="M80" s="112"/>
      <c r="N80" s="191"/>
    </row>
    <row r="81" spans="1:14" s="1" customFormat="1" ht="16.149999999999999" customHeight="1" x14ac:dyDescent="0.25">
      <c r="A81" s="611"/>
      <c r="B81" s="101" t="s">
        <v>685</v>
      </c>
      <c r="C81" s="105"/>
      <c r="D81" s="299"/>
      <c r="E81" s="103"/>
      <c r="F81" s="106"/>
      <c r="G81" s="104"/>
      <c r="H81" s="648"/>
      <c r="I81" s="648"/>
      <c r="J81" s="113"/>
      <c r="K81" s="113"/>
      <c r="L81" s="103"/>
      <c r="M81" s="112"/>
      <c r="N81" s="191"/>
    </row>
    <row r="82" spans="1:14" s="1" customFormat="1" ht="17.100000000000001" customHeight="1" thickBot="1" x14ac:dyDescent="0.3">
      <c r="A82" s="611"/>
      <c r="B82" s="107" t="s">
        <v>686</v>
      </c>
      <c r="C82" s="108"/>
      <c r="D82" s="300"/>
      <c r="E82" s="109"/>
      <c r="F82" s="110"/>
      <c r="G82" s="111"/>
      <c r="H82" s="649"/>
      <c r="I82" s="649"/>
      <c r="J82" s="114"/>
      <c r="K82" s="114"/>
      <c r="L82" s="109"/>
      <c r="M82" s="115"/>
      <c r="N82" s="191"/>
    </row>
    <row r="83" spans="1:14" ht="15" thickBot="1" x14ac:dyDescent="0.3">
      <c r="A83" s="611"/>
      <c r="N83" s="193"/>
    </row>
    <row r="84" spans="1:14" ht="20.25" customHeight="1" x14ac:dyDescent="0.25">
      <c r="A84" s="611"/>
      <c r="B84" s="196" t="s">
        <v>668</v>
      </c>
      <c r="C84" s="630" t="str">
        <f>IF(ISBLANK('1b Formulář_kategorie podniku'!G11),"",DATE(YEAR($D$8)-1,MONTH($D$8),DAY($D$8)))</f>
        <v/>
      </c>
      <c r="D84" s="630"/>
      <c r="E84" s="631" t="s">
        <v>669</v>
      </c>
      <c r="F84" s="631"/>
      <c r="G84" s="631"/>
      <c r="H84" s="631"/>
      <c r="I84" s="631"/>
      <c r="J84" s="631"/>
      <c r="K84" s="638" t="s">
        <v>670</v>
      </c>
      <c r="L84" s="638"/>
      <c r="M84" s="639"/>
      <c r="N84" s="193"/>
    </row>
    <row r="85" spans="1:14" ht="60" customHeight="1" x14ac:dyDescent="0.25">
      <c r="A85" s="611"/>
      <c r="B85" s="619" t="s">
        <v>124</v>
      </c>
      <c r="C85" s="621" t="s">
        <v>79</v>
      </c>
      <c r="D85" s="623" t="s">
        <v>671</v>
      </c>
      <c r="E85" s="197" t="s">
        <v>404</v>
      </c>
      <c r="F85" s="197" t="s">
        <v>443</v>
      </c>
      <c r="G85" s="197" t="s">
        <v>444</v>
      </c>
      <c r="H85" s="197" t="s">
        <v>672</v>
      </c>
      <c r="I85" s="197" t="s">
        <v>673</v>
      </c>
      <c r="J85" s="197" t="s">
        <v>424</v>
      </c>
      <c r="K85" s="198" t="s">
        <v>428</v>
      </c>
      <c r="L85" s="198" t="s">
        <v>429</v>
      </c>
      <c r="M85" s="199" t="s">
        <v>674</v>
      </c>
      <c r="N85" s="193"/>
    </row>
    <row r="86" spans="1:14" ht="17.25" customHeight="1" x14ac:dyDescent="0.25">
      <c r="A86" s="611"/>
      <c r="B86" s="645"/>
      <c r="C86" s="646"/>
      <c r="D86" s="647"/>
      <c r="E86" s="640" t="s">
        <v>675</v>
      </c>
      <c r="F86" s="641"/>
      <c r="G86" s="641"/>
      <c r="H86" s="641"/>
      <c r="I86" s="641"/>
      <c r="J86" s="641"/>
      <c r="K86" s="641"/>
      <c r="L86" s="641"/>
      <c r="M86" s="642"/>
      <c r="N86" s="193"/>
    </row>
    <row r="87" spans="1:14" ht="17.25" customHeight="1" x14ac:dyDescent="0.25">
      <c r="A87" s="611"/>
      <c r="B87" s="248"/>
      <c r="C87" s="249"/>
      <c r="D87" s="250"/>
      <c r="E87" s="653" t="s">
        <v>403</v>
      </c>
      <c r="F87" s="653"/>
      <c r="G87" s="653"/>
      <c r="H87" s="653"/>
      <c r="I87" s="653"/>
      <c r="J87" s="653"/>
      <c r="K87" s="653" t="s">
        <v>403</v>
      </c>
      <c r="L87" s="653"/>
      <c r="M87" s="654"/>
      <c r="N87" s="193"/>
    </row>
    <row r="88" spans="1:14" s="201" customFormat="1" ht="15" x14ac:dyDescent="0.25">
      <c r="A88" s="611"/>
      <c r="B88" s="246" t="s">
        <v>134</v>
      </c>
      <c r="C88" s="243"/>
      <c r="D88" s="244"/>
      <c r="E88" s="245">
        <f>SUM(E89:E98)</f>
        <v>0</v>
      </c>
      <c r="F88" s="628" t="s">
        <v>676</v>
      </c>
      <c r="G88" s="628"/>
      <c r="H88" s="628"/>
      <c r="I88" s="628"/>
      <c r="J88" s="245">
        <f>SUM(J89:J98)</f>
        <v>0</v>
      </c>
      <c r="K88" s="245">
        <f>SUM(K89:K98)</f>
        <v>0</v>
      </c>
      <c r="L88" s="245">
        <f>SUM(L89:L98)</f>
        <v>0</v>
      </c>
      <c r="M88" s="247">
        <f>SUM(M89:M98)</f>
        <v>0</v>
      </c>
      <c r="N88" s="200"/>
    </row>
    <row r="89" spans="1:14" x14ac:dyDescent="0.25">
      <c r="A89" s="611"/>
      <c r="B89" s="101" t="s">
        <v>677</v>
      </c>
      <c r="C89" s="116"/>
      <c r="D89" s="299"/>
      <c r="E89" s="103"/>
      <c r="F89" s="628"/>
      <c r="G89" s="628"/>
      <c r="H89" s="628"/>
      <c r="I89" s="628"/>
      <c r="J89" s="113"/>
      <c r="K89" s="113"/>
      <c r="L89" s="103"/>
      <c r="M89" s="112"/>
      <c r="N89" s="193"/>
    </row>
    <row r="90" spans="1:14" x14ac:dyDescent="0.25">
      <c r="A90" s="611"/>
      <c r="B90" s="101" t="s">
        <v>678</v>
      </c>
      <c r="C90" s="116"/>
      <c r="D90" s="299"/>
      <c r="E90" s="103"/>
      <c r="F90" s="628"/>
      <c r="G90" s="628"/>
      <c r="H90" s="628"/>
      <c r="I90" s="628"/>
      <c r="J90" s="113"/>
      <c r="K90" s="113"/>
      <c r="L90" s="103"/>
      <c r="M90" s="112"/>
      <c r="N90" s="193"/>
    </row>
    <row r="91" spans="1:14" x14ac:dyDescent="0.25">
      <c r="A91" s="611"/>
      <c r="B91" s="117" t="s">
        <v>679</v>
      </c>
      <c r="C91" s="116"/>
      <c r="D91" s="299"/>
      <c r="E91" s="103"/>
      <c r="F91" s="628"/>
      <c r="G91" s="628"/>
      <c r="H91" s="628"/>
      <c r="I91" s="628"/>
      <c r="J91" s="113"/>
      <c r="K91" s="113"/>
      <c r="L91" s="103"/>
      <c r="M91" s="112"/>
      <c r="N91" s="193"/>
    </row>
    <row r="92" spans="1:14" x14ac:dyDescent="0.25">
      <c r="A92" s="611"/>
      <c r="B92" s="117" t="s">
        <v>680</v>
      </c>
      <c r="C92" s="116"/>
      <c r="D92" s="299"/>
      <c r="E92" s="103"/>
      <c r="F92" s="628"/>
      <c r="G92" s="628"/>
      <c r="H92" s="628"/>
      <c r="I92" s="628"/>
      <c r="J92" s="113"/>
      <c r="K92" s="113"/>
      <c r="L92" s="103"/>
      <c r="M92" s="112"/>
      <c r="N92" s="193"/>
    </row>
    <row r="93" spans="1:14" x14ac:dyDescent="0.25">
      <c r="A93" s="611"/>
      <c r="B93" s="117" t="s">
        <v>681</v>
      </c>
      <c r="C93" s="116"/>
      <c r="D93" s="299"/>
      <c r="E93" s="103"/>
      <c r="F93" s="628"/>
      <c r="G93" s="628"/>
      <c r="H93" s="628"/>
      <c r="I93" s="628"/>
      <c r="J93" s="113"/>
      <c r="K93" s="113"/>
      <c r="L93" s="103"/>
      <c r="M93" s="112"/>
      <c r="N93" s="193"/>
    </row>
    <row r="94" spans="1:14" x14ac:dyDescent="0.25">
      <c r="A94" s="611"/>
      <c r="B94" s="117" t="s">
        <v>682</v>
      </c>
      <c r="C94" s="116"/>
      <c r="D94" s="299"/>
      <c r="E94" s="103"/>
      <c r="F94" s="628"/>
      <c r="G94" s="628"/>
      <c r="H94" s="628"/>
      <c r="I94" s="628"/>
      <c r="J94" s="113"/>
      <c r="K94" s="113"/>
      <c r="L94" s="103"/>
      <c r="M94" s="112"/>
      <c r="N94" s="193"/>
    </row>
    <row r="95" spans="1:14" x14ac:dyDescent="0.25">
      <c r="A95" s="611"/>
      <c r="B95" s="117" t="s">
        <v>683</v>
      </c>
      <c r="C95" s="116"/>
      <c r="D95" s="299"/>
      <c r="E95" s="103"/>
      <c r="F95" s="628"/>
      <c r="G95" s="628"/>
      <c r="H95" s="628"/>
      <c r="I95" s="628"/>
      <c r="J95" s="113"/>
      <c r="K95" s="113"/>
      <c r="L95" s="103"/>
      <c r="M95" s="112"/>
      <c r="N95" s="193"/>
    </row>
    <row r="96" spans="1:14" x14ac:dyDescent="0.25">
      <c r="A96" s="611"/>
      <c r="B96" s="117" t="s">
        <v>684</v>
      </c>
      <c r="C96" s="116"/>
      <c r="D96" s="299"/>
      <c r="E96" s="103"/>
      <c r="F96" s="628"/>
      <c r="G96" s="628"/>
      <c r="H96" s="628"/>
      <c r="I96" s="628"/>
      <c r="J96" s="113"/>
      <c r="K96" s="113"/>
      <c r="L96" s="103"/>
      <c r="M96" s="112"/>
      <c r="N96" s="193"/>
    </row>
    <row r="97" spans="1:14" x14ac:dyDescent="0.25">
      <c r="A97" s="611"/>
      <c r="B97" s="117" t="s">
        <v>685</v>
      </c>
      <c r="C97" s="116"/>
      <c r="D97" s="299"/>
      <c r="E97" s="103"/>
      <c r="F97" s="628"/>
      <c r="G97" s="628"/>
      <c r="H97" s="628"/>
      <c r="I97" s="628"/>
      <c r="J97" s="113"/>
      <c r="K97" s="113"/>
      <c r="L97" s="103"/>
      <c r="M97" s="112"/>
      <c r="N97" s="193"/>
    </row>
    <row r="98" spans="1:14" ht="15" thickBot="1" x14ac:dyDescent="0.3">
      <c r="A98" s="611"/>
      <c r="B98" s="118" t="s">
        <v>686</v>
      </c>
      <c r="C98" s="119"/>
      <c r="D98" s="300"/>
      <c r="E98" s="109"/>
      <c r="F98" s="629"/>
      <c r="G98" s="629"/>
      <c r="H98" s="629"/>
      <c r="I98" s="629"/>
      <c r="J98" s="114"/>
      <c r="K98" s="114"/>
      <c r="L98" s="109"/>
      <c r="M98" s="115"/>
      <c r="N98" s="193"/>
    </row>
    <row r="99" spans="1:14" x14ac:dyDescent="0.25">
      <c r="A99" s="191"/>
      <c r="B99" s="192"/>
      <c r="C99" s="192"/>
      <c r="D99" s="193"/>
      <c r="E99" s="193"/>
      <c r="F99" s="192"/>
      <c r="G99" s="194"/>
      <c r="H99" s="195"/>
      <c r="I99" s="195"/>
      <c r="J99" s="195"/>
      <c r="K99" s="195"/>
      <c r="L99" s="193"/>
      <c r="M99" s="193"/>
      <c r="N99" s="193"/>
    </row>
    <row r="100" spans="1:14" ht="15" thickBot="1" x14ac:dyDescent="0.3">
      <c r="A100" s="202"/>
      <c r="B100" s="203"/>
      <c r="C100" s="203"/>
      <c r="D100" s="204"/>
      <c r="E100" s="204"/>
      <c r="F100" s="203"/>
      <c r="G100" s="205"/>
      <c r="H100" s="206"/>
      <c r="I100" s="206"/>
      <c r="J100" s="206"/>
      <c r="K100" s="206"/>
      <c r="L100" s="204"/>
      <c r="M100" s="204"/>
      <c r="N100" s="204"/>
    </row>
    <row r="101" spans="1:14" ht="28.15" customHeight="1" thickBot="1" x14ac:dyDescent="0.3">
      <c r="A101" s="612" t="s">
        <v>687</v>
      </c>
      <c r="B101" s="635" t="s">
        <v>688</v>
      </c>
      <c r="C101" s="636"/>
      <c r="D101" s="636"/>
      <c r="E101" s="636"/>
      <c r="F101" s="636"/>
      <c r="G101" s="636"/>
      <c r="H101" s="636"/>
      <c r="I101" s="636"/>
      <c r="J101" s="636"/>
      <c r="K101" s="636"/>
      <c r="L101" s="636"/>
      <c r="M101" s="637"/>
      <c r="N101" s="204"/>
    </row>
    <row r="102" spans="1:14" ht="15" x14ac:dyDescent="0.25">
      <c r="A102" s="612"/>
      <c r="B102" s="196" t="s">
        <v>668</v>
      </c>
      <c r="C102" s="630" t="str">
        <f>D8</f>
        <v/>
      </c>
      <c r="D102" s="630"/>
      <c r="E102" s="631" t="s">
        <v>669</v>
      </c>
      <c r="F102" s="631"/>
      <c r="G102" s="631"/>
      <c r="H102" s="631"/>
      <c r="I102" s="631"/>
      <c r="J102" s="631"/>
      <c r="K102" s="638" t="s">
        <v>670</v>
      </c>
      <c r="L102" s="638"/>
      <c r="M102" s="639"/>
      <c r="N102" s="204"/>
    </row>
    <row r="103" spans="1:14" ht="45" x14ac:dyDescent="0.25">
      <c r="A103" s="612"/>
      <c r="B103" s="619" t="s">
        <v>124</v>
      </c>
      <c r="C103" s="621" t="s">
        <v>79</v>
      </c>
      <c r="D103" s="623" t="s">
        <v>671</v>
      </c>
      <c r="E103" s="197" t="s">
        <v>404</v>
      </c>
      <c r="F103" s="197" t="s">
        <v>443</v>
      </c>
      <c r="G103" s="197" t="s">
        <v>444</v>
      </c>
      <c r="H103" s="197" t="s">
        <v>672</v>
      </c>
      <c r="I103" s="197" t="s">
        <v>673</v>
      </c>
      <c r="J103" s="197" t="s">
        <v>424</v>
      </c>
      <c r="K103" s="198" t="s">
        <v>428</v>
      </c>
      <c r="L103" s="198" t="s">
        <v>429</v>
      </c>
      <c r="M103" s="199" t="s">
        <v>674</v>
      </c>
      <c r="N103" s="204"/>
    </row>
    <row r="104" spans="1:14" ht="15.75" thickBot="1" x14ac:dyDescent="0.3">
      <c r="A104" s="612"/>
      <c r="B104" s="620"/>
      <c r="C104" s="622"/>
      <c r="D104" s="624"/>
      <c r="E104" s="625" t="s">
        <v>675</v>
      </c>
      <c r="F104" s="626"/>
      <c r="G104" s="626"/>
      <c r="H104" s="626"/>
      <c r="I104" s="626"/>
      <c r="J104" s="626"/>
      <c r="K104" s="626"/>
      <c r="L104" s="626"/>
      <c r="M104" s="627"/>
      <c r="N104" s="204"/>
    </row>
    <row r="105" spans="1:14" ht="15" x14ac:dyDescent="0.25">
      <c r="A105" s="612"/>
      <c r="B105" s="248"/>
      <c r="C105" s="249"/>
      <c r="D105" s="250"/>
      <c r="E105" s="653" t="s">
        <v>403</v>
      </c>
      <c r="F105" s="653"/>
      <c r="G105" s="653"/>
      <c r="H105" s="653"/>
      <c r="I105" s="653"/>
      <c r="J105" s="653"/>
      <c r="K105" s="653" t="s">
        <v>403</v>
      </c>
      <c r="L105" s="653"/>
      <c r="M105" s="654"/>
      <c r="N105" s="204"/>
    </row>
    <row r="106" spans="1:14" ht="16.149999999999999" customHeight="1" x14ac:dyDescent="0.25">
      <c r="A106" s="612"/>
      <c r="B106" s="246" t="s">
        <v>134</v>
      </c>
      <c r="C106" s="243"/>
      <c r="D106" s="244"/>
      <c r="E106" s="245">
        <f>SUM(E107:E116)</f>
        <v>0</v>
      </c>
      <c r="F106" s="628" t="s">
        <v>676</v>
      </c>
      <c r="G106" s="628"/>
      <c r="H106" s="628">
        <f t="shared" ref="H106:M106" si="0">SUM(H107:H116)</f>
        <v>0</v>
      </c>
      <c r="I106" s="628">
        <f t="shared" si="0"/>
        <v>0</v>
      </c>
      <c r="J106" s="245">
        <f t="shared" si="0"/>
        <v>0</v>
      </c>
      <c r="K106" s="245">
        <f t="shared" si="0"/>
        <v>0</v>
      </c>
      <c r="L106" s="245">
        <f t="shared" si="0"/>
        <v>0</v>
      </c>
      <c r="M106" s="247">
        <f t="shared" si="0"/>
        <v>0</v>
      </c>
      <c r="N106" s="204"/>
    </row>
    <row r="107" spans="1:14" ht="16.149999999999999" customHeight="1" x14ac:dyDescent="0.25">
      <c r="A107" s="612"/>
      <c r="B107" s="101" t="s">
        <v>677</v>
      </c>
      <c r="C107" s="116"/>
      <c r="D107" s="299"/>
      <c r="E107" s="103"/>
      <c r="F107" s="628"/>
      <c r="G107" s="628"/>
      <c r="H107" s="628"/>
      <c r="I107" s="628"/>
      <c r="J107" s="113"/>
      <c r="K107" s="113"/>
      <c r="L107" s="103"/>
      <c r="M107" s="112"/>
      <c r="N107" s="204"/>
    </row>
    <row r="108" spans="1:14" ht="16.149999999999999" customHeight="1" x14ac:dyDescent="0.25">
      <c r="A108" s="612"/>
      <c r="B108" s="101" t="s">
        <v>678</v>
      </c>
      <c r="C108" s="116"/>
      <c r="D108" s="299"/>
      <c r="E108" s="103"/>
      <c r="F108" s="628"/>
      <c r="G108" s="628"/>
      <c r="H108" s="628"/>
      <c r="I108" s="628"/>
      <c r="J108" s="113"/>
      <c r="K108" s="113"/>
      <c r="L108" s="103"/>
      <c r="M108" s="112"/>
      <c r="N108" s="204"/>
    </row>
    <row r="109" spans="1:14" ht="16.149999999999999" customHeight="1" x14ac:dyDescent="0.25">
      <c r="A109" s="612"/>
      <c r="B109" s="117" t="s">
        <v>679</v>
      </c>
      <c r="C109" s="116"/>
      <c r="D109" s="299"/>
      <c r="E109" s="103"/>
      <c r="F109" s="628"/>
      <c r="G109" s="628"/>
      <c r="H109" s="628"/>
      <c r="I109" s="628"/>
      <c r="J109" s="113"/>
      <c r="K109" s="113"/>
      <c r="L109" s="103"/>
      <c r="M109" s="112"/>
      <c r="N109" s="204"/>
    </row>
    <row r="110" spans="1:14" ht="16.149999999999999" customHeight="1" x14ac:dyDescent="0.25">
      <c r="A110" s="612"/>
      <c r="B110" s="117" t="s">
        <v>680</v>
      </c>
      <c r="C110" s="116"/>
      <c r="D110" s="299"/>
      <c r="E110" s="103"/>
      <c r="F110" s="628"/>
      <c r="G110" s="628"/>
      <c r="H110" s="628"/>
      <c r="I110" s="628"/>
      <c r="J110" s="113"/>
      <c r="K110" s="113"/>
      <c r="L110" s="103"/>
      <c r="M110" s="112"/>
      <c r="N110" s="204"/>
    </row>
    <row r="111" spans="1:14" ht="16.149999999999999" customHeight="1" x14ac:dyDescent="0.25">
      <c r="A111" s="612"/>
      <c r="B111" s="117" t="s">
        <v>681</v>
      </c>
      <c r="C111" s="116"/>
      <c r="D111" s="299"/>
      <c r="E111" s="103"/>
      <c r="F111" s="628"/>
      <c r="G111" s="628"/>
      <c r="H111" s="628"/>
      <c r="I111" s="628"/>
      <c r="J111" s="113"/>
      <c r="K111" s="113"/>
      <c r="L111" s="103"/>
      <c r="M111" s="112"/>
      <c r="N111" s="204"/>
    </row>
    <row r="112" spans="1:14" ht="16.149999999999999" customHeight="1" x14ac:dyDescent="0.25">
      <c r="A112" s="612"/>
      <c r="B112" s="117" t="s">
        <v>682</v>
      </c>
      <c r="C112" s="116"/>
      <c r="D112" s="299"/>
      <c r="E112" s="103"/>
      <c r="F112" s="628"/>
      <c r="G112" s="628"/>
      <c r="H112" s="628"/>
      <c r="I112" s="628"/>
      <c r="J112" s="113"/>
      <c r="K112" s="113"/>
      <c r="L112" s="103"/>
      <c r="M112" s="112"/>
      <c r="N112" s="204"/>
    </row>
    <row r="113" spans="1:14" ht="16.149999999999999" customHeight="1" x14ac:dyDescent="0.25">
      <c r="A113" s="612"/>
      <c r="B113" s="117" t="s">
        <v>683</v>
      </c>
      <c r="C113" s="116"/>
      <c r="D113" s="299"/>
      <c r="E113" s="103"/>
      <c r="F113" s="628"/>
      <c r="G113" s="628"/>
      <c r="H113" s="628"/>
      <c r="I113" s="628"/>
      <c r="J113" s="113"/>
      <c r="K113" s="113"/>
      <c r="L113" s="103"/>
      <c r="M113" s="112"/>
      <c r="N113" s="204"/>
    </row>
    <row r="114" spans="1:14" ht="16.149999999999999" customHeight="1" x14ac:dyDescent="0.25">
      <c r="A114" s="612"/>
      <c r="B114" s="117" t="s">
        <v>684</v>
      </c>
      <c r="C114" s="116"/>
      <c r="D114" s="299"/>
      <c r="E114" s="103"/>
      <c r="F114" s="628"/>
      <c r="G114" s="628"/>
      <c r="H114" s="628"/>
      <c r="I114" s="628"/>
      <c r="J114" s="113"/>
      <c r="K114" s="113"/>
      <c r="L114" s="103"/>
      <c r="M114" s="112"/>
      <c r="N114" s="204"/>
    </row>
    <row r="115" spans="1:14" ht="16.149999999999999" customHeight="1" x14ac:dyDescent="0.25">
      <c r="A115" s="612"/>
      <c r="B115" s="117" t="s">
        <v>685</v>
      </c>
      <c r="C115" s="116"/>
      <c r="D115" s="299"/>
      <c r="E115" s="103"/>
      <c r="F115" s="628"/>
      <c r="G115" s="628"/>
      <c r="H115" s="628"/>
      <c r="I115" s="628"/>
      <c r="J115" s="113"/>
      <c r="K115" s="113"/>
      <c r="L115" s="103"/>
      <c r="M115" s="112"/>
      <c r="N115" s="204"/>
    </row>
    <row r="116" spans="1:14" ht="17.100000000000001" customHeight="1" thickBot="1" x14ac:dyDescent="0.3">
      <c r="A116" s="612"/>
      <c r="B116" s="118" t="s">
        <v>686</v>
      </c>
      <c r="C116" s="119"/>
      <c r="D116" s="300"/>
      <c r="E116" s="109"/>
      <c r="F116" s="629"/>
      <c r="G116" s="629"/>
      <c r="H116" s="629"/>
      <c r="I116" s="629"/>
      <c r="J116" s="114"/>
      <c r="K116" s="114"/>
      <c r="L116" s="109"/>
      <c r="M116" s="115"/>
      <c r="N116" s="204"/>
    </row>
    <row r="117" spans="1:14" ht="15" thickBot="1" x14ac:dyDescent="0.3">
      <c r="A117" s="612"/>
      <c r="N117" s="204"/>
    </row>
    <row r="118" spans="1:14" ht="15" x14ac:dyDescent="0.25">
      <c r="A118" s="612"/>
      <c r="B118" s="196" t="s">
        <v>668</v>
      </c>
      <c r="C118" s="630" t="str">
        <f>IF(ISBLANK('1b Formulář_kategorie podniku'!G11),"",DATE(YEAR($D$8)-1,MONTH($D$8),DAY($D$8)))</f>
        <v/>
      </c>
      <c r="D118" s="630"/>
      <c r="E118" s="631" t="s">
        <v>669</v>
      </c>
      <c r="F118" s="631"/>
      <c r="G118" s="631"/>
      <c r="H118" s="631"/>
      <c r="I118" s="631"/>
      <c r="J118" s="631"/>
      <c r="K118" s="638" t="s">
        <v>670</v>
      </c>
      <c r="L118" s="638"/>
      <c r="M118" s="639"/>
      <c r="N118" s="204"/>
    </row>
    <row r="119" spans="1:14" ht="45" x14ac:dyDescent="0.25">
      <c r="A119" s="612"/>
      <c r="B119" s="619" t="s">
        <v>124</v>
      </c>
      <c r="C119" s="621" t="s">
        <v>79</v>
      </c>
      <c r="D119" s="623" t="s">
        <v>671</v>
      </c>
      <c r="E119" s="197" t="s">
        <v>404</v>
      </c>
      <c r="F119" s="197" t="s">
        <v>443</v>
      </c>
      <c r="G119" s="197" t="s">
        <v>444</v>
      </c>
      <c r="H119" s="197" t="s">
        <v>672</v>
      </c>
      <c r="I119" s="197" t="s">
        <v>673</v>
      </c>
      <c r="J119" s="197" t="s">
        <v>424</v>
      </c>
      <c r="K119" s="198" t="s">
        <v>428</v>
      </c>
      <c r="L119" s="198" t="s">
        <v>429</v>
      </c>
      <c r="M119" s="199" t="s">
        <v>674</v>
      </c>
      <c r="N119" s="204"/>
    </row>
    <row r="120" spans="1:14" ht="15.75" thickBot="1" x14ac:dyDescent="0.3">
      <c r="A120" s="612"/>
      <c r="B120" s="620"/>
      <c r="C120" s="622"/>
      <c r="D120" s="624"/>
      <c r="E120" s="625" t="s">
        <v>675</v>
      </c>
      <c r="F120" s="626"/>
      <c r="G120" s="626"/>
      <c r="H120" s="626"/>
      <c r="I120" s="626"/>
      <c r="J120" s="626"/>
      <c r="K120" s="626"/>
      <c r="L120" s="626"/>
      <c r="M120" s="627"/>
      <c r="N120" s="204"/>
    </row>
    <row r="121" spans="1:14" ht="15" x14ac:dyDescent="0.25">
      <c r="A121" s="612"/>
      <c r="B121" s="248"/>
      <c r="C121" s="249"/>
      <c r="D121" s="250"/>
      <c r="E121" s="653" t="s">
        <v>403</v>
      </c>
      <c r="F121" s="653"/>
      <c r="G121" s="653"/>
      <c r="H121" s="653"/>
      <c r="I121" s="653"/>
      <c r="J121" s="653"/>
      <c r="K121" s="653" t="s">
        <v>403</v>
      </c>
      <c r="L121" s="653"/>
      <c r="M121" s="654"/>
      <c r="N121" s="204"/>
    </row>
    <row r="122" spans="1:14" ht="15" x14ac:dyDescent="0.25">
      <c r="A122" s="612"/>
      <c r="B122" s="246" t="s">
        <v>134</v>
      </c>
      <c r="C122" s="243"/>
      <c r="D122" s="244"/>
      <c r="E122" s="245">
        <f>SUM(E123:E132)</f>
        <v>0</v>
      </c>
      <c r="F122" s="628" t="s">
        <v>676</v>
      </c>
      <c r="G122" s="628"/>
      <c r="H122" s="628"/>
      <c r="I122" s="628"/>
      <c r="J122" s="245">
        <f>SUM(J123:J132)</f>
        <v>0</v>
      </c>
      <c r="K122" s="245">
        <f>SUM(K123:K132)</f>
        <v>0</v>
      </c>
      <c r="L122" s="245">
        <f>SUM(L123:L132)</f>
        <v>0</v>
      </c>
      <c r="M122" s="247">
        <f>SUM(M123:M132)</f>
        <v>0</v>
      </c>
      <c r="N122" s="204"/>
    </row>
    <row r="123" spans="1:14" x14ac:dyDescent="0.25">
      <c r="A123" s="612"/>
      <c r="B123" s="101" t="s">
        <v>677</v>
      </c>
      <c r="C123" s="116"/>
      <c r="D123" s="299"/>
      <c r="E123" s="103"/>
      <c r="F123" s="628"/>
      <c r="G123" s="628"/>
      <c r="H123" s="628"/>
      <c r="I123" s="628"/>
      <c r="J123" s="113"/>
      <c r="K123" s="113"/>
      <c r="L123" s="103"/>
      <c r="M123" s="112"/>
      <c r="N123" s="204"/>
    </row>
    <row r="124" spans="1:14" x14ac:dyDescent="0.25">
      <c r="A124" s="612"/>
      <c r="B124" s="101" t="s">
        <v>678</v>
      </c>
      <c r="C124" s="116"/>
      <c r="D124" s="299"/>
      <c r="E124" s="103"/>
      <c r="F124" s="628"/>
      <c r="G124" s="628"/>
      <c r="H124" s="628"/>
      <c r="I124" s="628"/>
      <c r="J124" s="113"/>
      <c r="K124" s="113"/>
      <c r="L124" s="103"/>
      <c r="M124" s="112"/>
      <c r="N124" s="204"/>
    </row>
    <row r="125" spans="1:14" x14ac:dyDescent="0.25">
      <c r="A125" s="612"/>
      <c r="B125" s="117" t="s">
        <v>679</v>
      </c>
      <c r="C125" s="116"/>
      <c r="D125" s="299"/>
      <c r="E125" s="103"/>
      <c r="F125" s="628"/>
      <c r="G125" s="628"/>
      <c r="H125" s="628"/>
      <c r="I125" s="628"/>
      <c r="J125" s="113"/>
      <c r="K125" s="113"/>
      <c r="L125" s="103"/>
      <c r="M125" s="112"/>
      <c r="N125" s="204"/>
    </row>
    <row r="126" spans="1:14" x14ac:dyDescent="0.25">
      <c r="A126" s="612"/>
      <c r="B126" s="117" t="s">
        <v>680</v>
      </c>
      <c r="C126" s="116"/>
      <c r="D126" s="299"/>
      <c r="E126" s="103"/>
      <c r="F126" s="628"/>
      <c r="G126" s="628"/>
      <c r="H126" s="628"/>
      <c r="I126" s="628"/>
      <c r="J126" s="113"/>
      <c r="K126" s="113"/>
      <c r="L126" s="103"/>
      <c r="M126" s="112"/>
      <c r="N126" s="204"/>
    </row>
    <row r="127" spans="1:14" x14ac:dyDescent="0.25">
      <c r="A127" s="612"/>
      <c r="B127" s="117" t="s">
        <v>681</v>
      </c>
      <c r="C127" s="116"/>
      <c r="D127" s="299"/>
      <c r="E127" s="103"/>
      <c r="F127" s="628"/>
      <c r="G127" s="628"/>
      <c r="H127" s="628"/>
      <c r="I127" s="628"/>
      <c r="J127" s="113"/>
      <c r="K127" s="113"/>
      <c r="L127" s="103"/>
      <c r="M127" s="112"/>
      <c r="N127" s="204"/>
    </row>
    <row r="128" spans="1:14" x14ac:dyDescent="0.25">
      <c r="A128" s="612"/>
      <c r="B128" s="117" t="s">
        <v>682</v>
      </c>
      <c r="C128" s="116"/>
      <c r="D128" s="299"/>
      <c r="E128" s="103"/>
      <c r="F128" s="628"/>
      <c r="G128" s="628"/>
      <c r="H128" s="628"/>
      <c r="I128" s="628"/>
      <c r="J128" s="113"/>
      <c r="K128" s="113"/>
      <c r="L128" s="103"/>
      <c r="M128" s="112"/>
      <c r="N128" s="204"/>
    </row>
    <row r="129" spans="1:14" x14ac:dyDescent="0.25">
      <c r="A129" s="612"/>
      <c r="B129" s="117" t="s">
        <v>683</v>
      </c>
      <c r="C129" s="116"/>
      <c r="D129" s="299"/>
      <c r="E129" s="103"/>
      <c r="F129" s="628"/>
      <c r="G129" s="628"/>
      <c r="H129" s="628"/>
      <c r="I129" s="628"/>
      <c r="J129" s="113"/>
      <c r="K129" s="113"/>
      <c r="L129" s="103"/>
      <c r="M129" s="112"/>
      <c r="N129" s="204"/>
    </row>
    <row r="130" spans="1:14" x14ac:dyDescent="0.25">
      <c r="A130" s="612"/>
      <c r="B130" s="117" t="s">
        <v>684</v>
      </c>
      <c r="C130" s="116"/>
      <c r="D130" s="299"/>
      <c r="E130" s="103"/>
      <c r="F130" s="628"/>
      <c r="G130" s="628"/>
      <c r="H130" s="628"/>
      <c r="I130" s="628"/>
      <c r="J130" s="113"/>
      <c r="K130" s="113"/>
      <c r="L130" s="103"/>
      <c r="M130" s="112"/>
      <c r="N130" s="204"/>
    </row>
    <row r="131" spans="1:14" x14ac:dyDescent="0.25">
      <c r="A131" s="612"/>
      <c r="B131" s="117" t="s">
        <v>685</v>
      </c>
      <c r="C131" s="116"/>
      <c r="D131" s="299"/>
      <c r="E131" s="103"/>
      <c r="F131" s="628"/>
      <c r="G131" s="628"/>
      <c r="H131" s="628"/>
      <c r="I131" s="628"/>
      <c r="J131" s="113"/>
      <c r="K131" s="113"/>
      <c r="L131" s="103"/>
      <c r="M131" s="112"/>
      <c r="N131" s="204"/>
    </row>
    <row r="132" spans="1:14" ht="15" thickBot="1" x14ac:dyDescent="0.3">
      <c r="A132" s="612"/>
      <c r="B132" s="118" t="s">
        <v>686</v>
      </c>
      <c r="C132" s="119"/>
      <c r="D132" s="300"/>
      <c r="E132" s="109"/>
      <c r="F132" s="629"/>
      <c r="G132" s="629"/>
      <c r="H132" s="629"/>
      <c r="I132" s="629"/>
      <c r="J132" s="114"/>
      <c r="K132" s="114"/>
      <c r="L132" s="109"/>
      <c r="M132" s="115"/>
      <c r="N132" s="204"/>
    </row>
    <row r="133" spans="1:14" x14ac:dyDescent="0.25">
      <c r="A133" s="202"/>
      <c r="B133" s="203"/>
      <c r="C133" s="203"/>
      <c r="D133" s="204"/>
      <c r="E133" s="204"/>
      <c r="F133" s="203"/>
      <c r="G133" s="205"/>
      <c r="H133" s="206"/>
      <c r="I133" s="206"/>
      <c r="J133" s="206"/>
      <c r="K133" s="206"/>
      <c r="L133" s="204"/>
      <c r="M133" s="204"/>
      <c r="N133" s="204"/>
    </row>
    <row r="134" spans="1:14" ht="15" thickBot="1" x14ac:dyDescent="0.3">
      <c r="A134" s="207"/>
      <c r="B134" s="208"/>
      <c r="C134" s="208"/>
      <c r="D134" s="209"/>
      <c r="E134" s="209"/>
      <c r="F134" s="208"/>
      <c r="G134" s="210"/>
      <c r="H134" s="211"/>
      <c r="I134" s="211"/>
      <c r="J134" s="211"/>
      <c r="K134" s="211"/>
      <c r="L134" s="209"/>
      <c r="M134" s="209"/>
      <c r="N134" s="209"/>
    </row>
    <row r="135" spans="1:14" ht="24" customHeight="1" thickBot="1" x14ac:dyDescent="0.3">
      <c r="A135" s="613" t="s">
        <v>689</v>
      </c>
      <c r="B135" s="664" t="s">
        <v>690</v>
      </c>
      <c r="C135" s="665"/>
      <c r="D135" s="665"/>
      <c r="E135" s="665"/>
      <c r="F135" s="665"/>
      <c r="G135" s="665"/>
      <c r="H135" s="665"/>
      <c r="I135" s="665"/>
      <c r="J135" s="665"/>
      <c r="K135" s="665"/>
      <c r="L135" s="665"/>
      <c r="M135" s="666"/>
      <c r="N135" s="209"/>
    </row>
    <row r="136" spans="1:14" ht="15" x14ac:dyDescent="0.25">
      <c r="A136" s="613"/>
      <c r="B136" s="212" t="s">
        <v>668</v>
      </c>
      <c r="C136" s="614" t="str">
        <f>D8</f>
        <v/>
      </c>
      <c r="D136" s="615"/>
      <c r="E136" s="616" t="s">
        <v>669</v>
      </c>
      <c r="F136" s="617"/>
      <c r="G136" s="617"/>
      <c r="H136" s="617"/>
      <c r="I136" s="617"/>
      <c r="J136" s="618"/>
      <c r="K136" s="650" t="s">
        <v>670</v>
      </c>
      <c r="L136" s="651"/>
      <c r="M136" s="652"/>
      <c r="N136" s="209"/>
    </row>
    <row r="137" spans="1:14" ht="45" x14ac:dyDescent="0.25">
      <c r="A137" s="613"/>
      <c r="B137" s="655" t="s">
        <v>124</v>
      </c>
      <c r="C137" s="657" t="s">
        <v>79</v>
      </c>
      <c r="D137" s="659" t="s">
        <v>671</v>
      </c>
      <c r="E137" s="213" t="s">
        <v>404</v>
      </c>
      <c r="F137" s="213" t="s">
        <v>443</v>
      </c>
      <c r="G137" s="213" t="s">
        <v>444</v>
      </c>
      <c r="H137" s="213" t="s">
        <v>672</v>
      </c>
      <c r="I137" s="213" t="s">
        <v>673</v>
      </c>
      <c r="J137" s="213" t="s">
        <v>424</v>
      </c>
      <c r="K137" s="214" t="s">
        <v>428</v>
      </c>
      <c r="L137" s="214" t="s">
        <v>429</v>
      </c>
      <c r="M137" s="215" t="s">
        <v>674</v>
      </c>
      <c r="N137" s="209"/>
    </row>
    <row r="138" spans="1:14" ht="15.75" thickBot="1" x14ac:dyDescent="0.3">
      <c r="A138" s="613"/>
      <c r="B138" s="656"/>
      <c r="C138" s="658"/>
      <c r="D138" s="660"/>
      <c r="E138" s="661" t="s">
        <v>675</v>
      </c>
      <c r="F138" s="662"/>
      <c r="G138" s="662"/>
      <c r="H138" s="662"/>
      <c r="I138" s="662"/>
      <c r="J138" s="662"/>
      <c r="K138" s="662"/>
      <c r="L138" s="662"/>
      <c r="M138" s="663"/>
      <c r="N138" s="209"/>
    </row>
    <row r="139" spans="1:14" ht="15" x14ac:dyDescent="0.25">
      <c r="A139" s="613"/>
      <c r="B139" s="248"/>
      <c r="C139" s="249"/>
      <c r="D139" s="250"/>
      <c r="E139" s="653" t="s">
        <v>403</v>
      </c>
      <c r="F139" s="653"/>
      <c r="G139" s="653"/>
      <c r="H139" s="653"/>
      <c r="I139" s="653"/>
      <c r="J139" s="653"/>
      <c r="K139" s="653" t="s">
        <v>403</v>
      </c>
      <c r="L139" s="653"/>
      <c r="M139" s="654"/>
      <c r="N139" s="209"/>
    </row>
    <row r="140" spans="1:14" ht="15" x14ac:dyDescent="0.25">
      <c r="A140" s="613"/>
      <c r="B140" s="246" t="s">
        <v>134</v>
      </c>
      <c r="C140" s="243"/>
      <c r="D140" s="244"/>
      <c r="E140" s="245">
        <f t="shared" ref="E140:M140" si="1">SUM(E141:E150)</f>
        <v>0</v>
      </c>
      <c r="F140" s="628" t="s">
        <v>676</v>
      </c>
      <c r="G140" s="628"/>
      <c r="H140" s="628"/>
      <c r="I140" s="628"/>
      <c r="J140" s="245">
        <f t="shared" si="1"/>
        <v>0</v>
      </c>
      <c r="K140" s="245">
        <f t="shared" si="1"/>
        <v>0</v>
      </c>
      <c r="L140" s="245">
        <f t="shared" si="1"/>
        <v>0</v>
      </c>
      <c r="M140" s="247">
        <f t="shared" si="1"/>
        <v>0</v>
      </c>
      <c r="N140" s="209"/>
    </row>
    <row r="141" spans="1:14" x14ac:dyDescent="0.25">
      <c r="A141" s="613"/>
      <c r="B141" s="101" t="s">
        <v>677</v>
      </c>
      <c r="C141" s="116"/>
      <c r="D141" s="299"/>
      <c r="E141" s="103"/>
      <c r="F141" s="628"/>
      <c r="G141" s="628"/>
      <c r="H141" s="628"/>
      <c r="I141" s="628"/>
      <c r="J141" s="113"/>
      <c r="K141" s="113"/>
      <c r="L141" s="103"/>
      <c r="M141" s="112"/>
      <c r="N141" s="209"/>
    </row>
    <row r="142" spans="1:14" x14ac:dyDescent="0.25">
      <c r="A142" s="613"/>
      <c r="B142" s="101" t="s">
        <v>678</v>
      </c>
      <c r="C142" s="116"/>
      <c r="D142" s="299"/>
      <c r="E142" s="103"/>
      <c r="F142" s="628"/>
      <c r="G142" s="628"/>
      <c r="H142" s="628"/>
      <c r="I142" s="628"/>
      <c r="J142" s="113"/>
      <c r="K142" s="113"/>
      <c r="L142" s="103"/>
      <c r="M142" s="112"/>
      <c r="N142" s="209"/>
    </row>
    <row r="143" spans="1:14" x14ac:dyDescent="0.25">
      <c r="A143" s="613"/>
      <c r="B143" s="117" t="s">
        <v>679</v>
      </c>
      <c r="C143" s="116"/>
      <c r="D143" s="299"/>
      <c r="E143" s="103"/>
      <c r="F143" s="628"/>
      <c r="G143" s="628"/>
      <c r="H143" s="628"/>
      <c r="I143" s="628"/>
      <c r="J143" s="113"/>
      <c r="K143" s="113"/>
      <c r="L143" s="103"/>
      <c r="M143" s="112"/>
      <c r="N143" s="209"/>
    </row>
    <row r="144" spans="1:14" x14ac:dyDescent="0.25">
      <c r="A144" s="613"/>
      <c r="B144" s="117" t="s">
        <v>680</v>
      </c>
      <c r="C144" s="116"/>
      <c r="D144" s="299"/>
      <c r="E144" s="103"/>
      <c r="F144" s="628"/>
      <c r="G144" s="628"/>
      <c r="H144" s="628"/>
      <c r="I144" s="628"/>
      <c r="J144" s="113"/>
      <c r="K144" s="113"/>
      <c r="L144" s="103"/>
      <c r="M144" s="112"/>
      <c r="N144" s="209"/>
    </row>
    <row r="145" spans="1:14" x14ac:dyDescent="0.25">
      <c r="A145" s="613"/>
      <c r="B145" s="117" t="s">
        <v>681</v>
      </c>
      <c r="C145" s="116"/>
      <c r="D145" s="299"/>
      <c r="E145" s="103"/>
      <c r="F145" s="628"/>
      <c r="G145" s="628"/>
      <c r="H145" s="628"/>
      <c r="I145" s="628"/>
      <c r="J145" s="113"/>
      <c r="K145" s="113"/>
      <c r="L145" s="103"/>
      <c r="M145" s="112"/>
      <c r="N145" s="209"/>
    </row>
    <row r="146" spans="1:14" x14ac:dyDescent="0.25">
      <c r="A146" s="613"/>
      <c r="B146" s="117" t="s">
        <v>682</v>
      </c>
      <c r="C146" s="116"/>
      <c r="D146" s="299"/>
      <c r="E146" s="103"/>
      <c r="F146" s="628"/>
      <c r="G146" s="628"/>
      <c r="H146" s="628"/>
      <c r="I146" s="628"/>
      <c r="J146" s="113"/>
      <c r="K146" s="113"/>
      <c r="L146" s="103"/>
      <c r="M146" s="112"/>
      <c r="N146" s="209"/>
    </row>
    <row r="147" spans="1:14" x14ac:dyDescent="0.25">
      <c r="A147" s="613"/>
      <c r="B147" s="117" t="s">
        <v>683</v>
      </c>
      <c r="C147" s="116"/>
      <c r="D147" s="299"/>
      <c r="E147" s="103"/>
      <c r="F147" s="628"/>
      <c r="G147" s="628"/>
      <c r="H147" s="628"/>
      <c r="I147" s="628"/>
      <c r="J147" s="113"/>
      <c r="K147" s="113"/>
      <c r="L147" s="103"/>
      <c r="M147" s="112"/>
      <c r="N147" s="209"/>
    </row>
    <row r="148" spans="1:14" x14ac:dyDescent="0.25">
      <c r="A148" s="613"/>
      <c r="B148" s="117" t="s">
        <v>684</v>
      </c>
      <c r="C148" s="116"/>
      <c r="D148" s="299"/>
      <c r="E148" s="103"/>
      <c r="F148" s="628"/>
      <c r="G148" s="628"/>
      <c r="H148" s="628"/>
      <c r="I148" s="628"/>
      <c r="J148" s="113"/>
      <c r="K148" s="113"/>
      <c r="L148" s="103"/>
      <c r="M148" s="112"/>
      <c r="N148" s="209"/>
    </row>
    <row r="149" spans="1:14" x14ac:dyDescent="0.25">
      <c r="A149" s="613"/>
      <c r="B149" s="117" t="s">
        <v>685</v>
      </c>
      <c r="C149" s="116"/>
      <c r="D149" s="299"/>
      <c r="E149" s="103"/>
      <c r="F149" s="628"/>
      <c r="G149" s="628"/>
      <c r="H149" s="628"/>
      <c r="I149" s="628"/>
      <c r="J149" s="113"/>
      <c r="K149" s="113"/>
      <c r="L149" s="103"/>
      <c r="M149" s="112"/>
      <c r="N149" s="209"/>
    </row>
    <row r="150" spans="1:14" ht="15" thickBot="1" x14ac:dyDescent="0.3">
      <c r="A150" s="613"/>
      <c r="B150" s="118" t="s">
        <v>686</v>
      </c>
      <c r="C150" s="119"/>
      <c r="D150" s="300"/>
      <c r="E150" s="109"/>
      <c r="F150" s="629"/>
      <c r="G150" s="629"/>
      <c r="H150" s="629"/>
      <c r="I150" s="629"/>
      <c r="J150" s="114"/>
      <c r="K150" s="114"/>
      <c r="L150" s="109"/>
      <c r="M150" s="115"/>
      <c r="N150" s="209"/>
    </row>
    <row r="151" spans="1:14" ht="15" thickBot="1" x14ac:dyDescent="0.3">
      <c r="A151" s="613"/>
      <c r="B151" s="216"/>
      <c r="C151" s="216"/>
      <c r="D151" s="217"/>
      <c r="E151" s="217"/>
      <c r="F151" s="216"/>
      <c r="L151" s="217"/>
      <c r="M151" s="217"/>
      <c r="N151" s="209"/>
    </row>
    <row r="152" spans="1:14" ht="15" x14ac:dyDescent="0.25">
      <c r="A152" s="613"/>
      <c r="B152" s="218" t="s">
        <v>668</v>
      </c>
      <c r="C152" s="614" t="str">
        <f>IF(ISBLANK('1b Formulář_kategorie podniku'!G11),"",DATE(YEAR($D$8)-1,MONTH($D$8),DAY($D$8)))</f>
        <v/>
      </c>
      <c r="D152" s="615"/>
      <c r="E152" s="616" t="s">
        <v>669</v>
      </c>
      <c r="F152" s="617"/>
      <c r="G152" s="617"/>
      <c r="H152" s="617"/>
      <c r="I152" s="617"/>
      <c r="J152" s="618"/>
      <c r="K152" s="650" t="s">
        <v>670</v>
      </c>
      <c r="L152" s="651"/>
      <c r="M152" s="652"/>
      <c r="N152" s="209"/>
    </row>
    <row r="153" spans="1:14" ht="45" x14ac:dyDescent="0.25">
      <c r="A153" s="613"/>
      <c r="B153" s="655" t="s">
        <v>124</v>
      </c>
      <c r="C153" s="657" t="s">
        <v>79</v>
      </c>
      <c r="D153" s="659" t="s">
        <v>671</v>
      </c>
      <c r="E153" s="213" t="s">
        <v>404</v>
      </c>
      <c r="F153" s="213" t="s">
        <v>443</v>
      </c>
      <c r="G153" s="213" t="s">
        <v>444</v>
      </c>
      <c r="H153" s="213" t="s">
        <v>672</v>
      </c>
      <c r="I153" s="213" t="s">
        <v>673</v>
      </c>
      <c r="J153" s="213" t="s">
        <v>424</v>
      </c>
      <c r="K153" s="214" t="s">
        <v>428</v>
      </c>
      <c r="L153" s="214" t="s">
        <v>429</v>
      </c>
      <c r="M153" s="215" t="s">
        <v>674</v>
      </c>
      <c r="N153" s="209"/>
    </row>
    <row r="154" spans="1:14" ht="15.75" thickBot="1" x14ac:dyDescent="0.3">
      <c r="A154" s="613"/>
      <c r="B154" s="656"/>
      <c r="C154" s="658"/>
      <c r="D154" s="660"/>
      <c r="E154" s="661" t="s">
        <v>675</v>
      </c>
      <c r="F154" s="662"/>
      <c r="G154" s="662"/>
      <c r="H154" s="662"/>
      <c r="I154" s="662"/>
      <c r="J154" s="662"/>
      <c r="K154" s="662"/>
      <c r="L154" s="662"/>
      <c r="M154" s="663"/>
      <c r="N154" s="209"/>
    </row>
    <row r="155" spans="1:14" ht="15" x14ac:dyDescent="0.25">
      <c r="A155" s="613"/>
      <c r="B155" s="248"/>
      <c r="C155" s="249"/>
      <c r="D155" s="250"/>
      <c r="E155" s="653" t="s">
        <v>403</v>
      </c>
      <c r="F155" s="653"/>
      <c r="G155" s="653"/>
      <c r="H155" s="653"/>
      <c r="I155" s="653"/>
      <c r="J155" s="653"/>
      <c r="K155" s="653" t="s">
        <v>403</v>
      </c>
      <c r="L155" s="653"/>
      <c r="M155" s="654"/>
      <c r="N155" s="209"/>
    </row>
    <row r="156" spans="1:14" ht="15" x14ac:dyDescent="0.25">
      <c r="A156" s="613"/>
      <c r="B156" s="246" t="s">
        <v>134</v>
      </c>
      <c r="C156" s="243"/>
      <c r="D156" s="244"/>
      <c r="E156" s="245">
        <f t="shared" ref="E156" si="2">SUM(E157:E166)</f>
        <v>0</v>
      </c>
      <c r="F156" s="628" t="s">
        <v>676</v>
      </c>
      <c r="G156" s="628"/>
      <c r="H156" s="628"/>
      <c r="I156" s="628"/>
      <c r="J156" s="245">
        <f t="shared" ref="J156:M156" si="3">SUM(J157:J166)</f>
        <v>0</v>
      </c>
      <c r="K156" s="245">
        <f t="shared" si="3"/>
        <v>0</v>
      </c>
      <c r="L156" s="245">
        <f t="shared" si="3"/>
        <v>0</v>
      </c>
      <c r="M156" s="247">
        <f t="shared" si="3"/>
        <v>0</v>
      </c>
      <c r="N156" s="209"/>
    </row>
    <row r="157" spans="1:14" x14ac:dyDescent="0.25">
      <c r="A157" s="613"/>
      <c r="B157" s="101" t="s">
        <v>677</v>
      </c>
      <c r="C157" s="116"/>
      <c r="D157" s="299"/>
      <c r="E157" s="103"/>
      <c r="F157" s="628"/>
      <c r="G157" s="628"/>
      <c r="H157" s="628"/>
      <c r="I157" s="628"/>
      <c r="J157" s="113"/>
      <c r="K157" s="113"/>
      <c r="L157" s="103"/>
      <c r="M157" s="112"/>
      <c r="N157" s="209"/>
    </row>
    <row r="158" spans="1:14" x14ac:dyDescent="0.25">
      <c r="A158" s="613"/>
      <c r="B158" s="101" t="s">
        <v>678</v>
      </c>
      <c r="C158" s="116"/>
      <c r="D158" s="299"/>
      <c r="E158" s="103"/>
      <c r="F158" s="628"/>
      <c r="G158" s="628"/>
      <c r="H158" s="628"/>
      <c r="I158" s="628"/>
      <c r="J158" s="113"/>
      <c r="K158" s="113"/>
      <c r="L158" s="103"/>
      <c r="M158" s="112"/>
      <c r="N158" s="209"/>
    </row>
    <row r="159" spans="1:14" x14ac:dyDescent="0.25">
      <c r="A159" s="613"/>
      <c r="B159" s="117" t="s">
        <v>679</v>
      </c>
      <c r="C159" s="116"/>
      <c r="D159" s="299"/>
      <c r="E159" s="103"/>
      <c r="F159" s="628"/>
      <c r="G159" s="628"/>
      <c r="H159" s="628"/>
      <c r="I159" s="628"/>
      <c r="J159" s="113"/>
      <c r="K159" s="113"/>
      <c r="L159" s="103"/>
      <c r="M159" s="112"/>
      <c r="N159" s="209"/>
    </row>
    <row r="160" spans="1:14" x14ac:dyDescent="0.25">
      <c r="A160" s="613"/>
      <c r="B160" s="117" t="s">
        <v>680</v>
      </c>
      <c r="C160" s="116"/>
      <c r="D160" s="299"/>
      <c r="E160" s="103"/>
      <c r="F160" s="628"/>
      <c r="G160" s="628"/>
      <c r="H160" s="628"/>
      <c r="I160" s="628"/>
      <c r="J160" s="113"/>
      <c r="K160" s="113"/>
      <c r="L160" s="103"/>
      <c r="M160" s="112"/>
      <c r="N160" s="209"/>
    </row>
    <row r="161" spans="1:14" x14ac:dyDescent="0.25">
      <c r="A161" s="613"/>
      <c r="B161" s="117" t="s">
        <v>681</v>
      </c>
      <c r="C161" s="116"/>
      <c r="D161" s="299"/>
      <c r="E161" s="103"/>
      <c r="F161" s="628"/>
      <c r="G161" s="628"/>
      <c r="H161" s="628"/>
      <c r="I161" s="628"/>
      <c r="J161" s="113"/>
      <c r="K161" s="113"/>
      <c r="L161" s="103"/>
      <c r="M161" s="112"/>
      <c r="N161" s="209"/>
    </row>
    <row r="162" spans="1:14" x14ac:dyDescent="0.25">
      <c r="A162" s="613"/>
      <c r="B162" s="117" t="s">
        <v>682</v>
      </c>
      <c r="C162" s="116"/>
      <c r="D162" s="299"/>
      <c r="E162" s="103"/>
      <c r="F162" s="628"/>
      <c r="G162" s="628"/>
      <c r="H162" s="628"/>
      <c r="I162" s="628"/>
      <c r="J162" s="113"/>
      <c r="K162" s="113"/>
      <c r="L162" s="103"/>
      <c r="M162" s="112"/>
      <c r="N162" s="209"/>
    </row>
    <row r="163" spans="1:14" x14ac:dyDescent="0.25">
      <c r="A163" s="613"/>
      <c r="B163" s="117" t="s">
        <v>683</v>
      </c>
      <c r="C163" s="116"/>
      <c r="D163" s="299"/>
      <c r="E163" s="103"/>
      <c r="F163" s="628"/>
      <c r="G163" s="628"/>
      <c r="H163" s="628"/>
      <c r="I163" s="628"/>
      <c r="J163" s="113"/>
      <c r="K163" s="113"/>
      <c r="L163" s="103"/>
      <c r="M163" s="112"/>
      <c r="N163" s="209"/>
    </row>
    <row r="164" spans="1:14" x14ac:dyDescent="0.25">
      <c r="A164" s="613"/>
      <c r="B164" s="117" t="s">
        <v>684</v>
      </c>
      <c r="C164" s="116"/>
      <c r="D164" s="299"/>
      <c r="E164" s="103"/>
      <c r="F164" s="628"/>
      <c r="G164" s="628"/>
      <c r="H164" s="628"/>
      <c r="I164" s="628"/>
      <c r="J164" s="113"/>
      <c r="K164" s="113"/>
      <c r="L164" s="103"/>
      <c r="M164" s="112"/>
      <c r="N164" s="209"/>
    </row>
    <row r="165" spans="1:14" x14ac:dyDescent="0.25">
      <c r="A165" s="613"/>
      <c r="B165" s="117" t="s">
        <v>685</v>
      </c>
      <c r="C165" s="116"/>
      <c r="D165" s="299"/>
      <c r="E165" s="103"/>
      <c r="F165" s="628"/>
      <c r="G165" s="628"/>
      <c r="H165" s="628"/>
      <c r="I165" s="628"/>
      <c r="J165" s="113"/>
      <c r="K165" s="113"/>
      <c r="L165" s="103"/>
      <c r="M165" s="112"/>
      <c r="N165" s="209"/>
    </row>
    <row r="166" spans="1:14" ht="15" thickBot="1" x14ac:dyDescent="0.3">
      <c r="A166" s="613"/>
      <c r="B166" s="118" t="s">
        <v>686</v>
      </c>
      <c r="C166" s="119"/>
      <c r="D166" s="300"/>
      <c r="E166" s="109"/>
      <c r="F166" s="629"/>
      <c r="G166" s="629"/>
      <c r="H166" s="629"/>
      <c r="I166" s="629"/>
      <c r="J166" s="114"/>
      <c r="K166" s="114"/>
      <c r="L166" s="109"/>
      <c r="M166" s="115"/>
      <c r="N166" s="209"/>
    </row>
    <row r="167" spans="1:14" x14ac:dyDescent="0.25">
      <c r="A167" s="207"/>
      <c r="B167" s="208"/>
      <c r="C167" s="208"/>
      <c r="D167" s="209"/>
      <c r="E167" s="209"/>
      <c r="F167" s="208"/>
      <c r="G167" s="210"/>
      <c r="H167" s="211"/>
      <c r="I167" s="211"/>
      <c r="J167" s="211"/>
      <c r="K167" s="211"/>
      <c r="L167" s="209"/>
      <c r="M167" s="209"/>
      <c r="N167" s="209"/>
    </row>
  </sheetData>
  <sheetProtection algorithmName="SHA-512" hashValue="C72YQUPdGdvRC7vlYEMDVZ5d8esj23pNZULNKcy306tKmbEmTzdLsKy0II+3WNcxrGWkHZHmHoI7xTZFL6DOUg==" saltValue="cAZMeJnV4zXEQ3LkJQRhqQ==" spinCount="100000" sheet="1" insertRows="0"/>
  <mergeCells count="127">
    <mergeCell ref="F88:I98"/>
    <mergeCell ref="B12:C12"/>
    <mergeCell ref="D12:F12"/>
    <mergeCell ref="C36:D36"/>
    <mergeCell ref="B13:C13"/>
    <mergeCell ref="D13:F13"/>
    <mergeCell ref="B14:C14"/>
    <mergeCell ref="D14:F14"/>
    <mergeCell ref="B17:C17"/>
    <mergeCell ref="D17:E17"/>
    <mergeCell ref="B25:D25"/>
    <mergeCell ref="B33:D33"/>
    <mergeCell ref="C19:D20"/>
    <mergeCell ref="C22:D22"/>
    <mergeCell ref="C23:D23"/>
    <mergeCell ref="C24:D24"/>
    <mergeCell ref="C30:D30"/>
    <mergeCell ref="B59:D59"/>
    <mergeCell ref="B60:D60"/>
    <mergeCell ref="B62:D62"/>
    <mergeCell ref="C50:D50"/>
    <mergeCell ref="C54:D54"/>
    <mergeCell ref="C56:D56"/>
    <mergeCell ref="F36:G37"/>
    <mergeCell ref="B4:C4"/>
    <mergeCell ref="D4:F4"/>
    <mergeCell ref="B5:C5"/>
    <mergeCell ref="D5:F5"/>
    <mergeCell ref="B6:C6"/>
    <mergeCell ref="D6:F6"/>
    <mergeCell ref="B45:D45"/>
    <mergeCell ref="C35:D35"/>
    <mergeCell ref="C58:D58"/>
    <mergeCell ref="B51:D51"/>
    <mergeCell ref="B52:D52"/>
    <mergeCell ref="B27:B28"/>
    <mergeCell ref="C37:D37"/>
    <mergeCell ref="B38:D38"/>
    <mergeCell ref="C40:D40"/>
    <mergeCell ref="C41:D41"/>
    <mergeCell ref="B43:D43"/>
    <mergeCell ref="C31:D31"/>
    <mergeCell ref="C42:D42"/>
    <mergeCell ref="K118:M118"/>
    <mergeCell ref="E105:J105"/>
    <mergeCell ref="K105:M105"/>
    <mergeCell ref="E121:J121"/>
    <mergeCell ref="K121:M121"/>
    <mergeCell ref="E139:J139"/>
    <mergeCell ref="K139:M139"/>
    <mergeCell ref="B7:C7"/>
    <mergeCell ref="D7:F7"/>
    <mergeCell ref="D8:F8"/>
    <mergeCell ref="B11:C11"/>
    <mergeCell ref="D11:F11"/>
    <mergeCell ref="B8:C8"/>
    <mergeCell ref="B15:C15"/>
    <mergeCell ref="D15:F15"/>
    <mergeCell ref="B19:B20"/>
    <mergeCell ref="F17:G17"/>
    <mergeCell ref="B9:C9"/>
    <mergeCell ref="D9:F9"/>
    <mergeCell ref="B64:D64"/>
    <mergeCell ref="C27:D28"/>
    <mergeCell ref="C32:D32"/>
    <mergeCell ref="C47:D47"/>
    <mergeCell ref="C49:D49"/>
    <mergeCell ref="C153:C154"/>
    <mergeCell ref="D153:D154"/>
    <mergeCell ref="E154:M154"/>
    <mergeCell ref="B135:M135"/>
    <mergeCell ref="C136:D136"/>
    <mergeCell ref="E136:J136"/>
    <mergeCell ref="K136:M136"/>
    <mergeCell ref="B137:B138"/>
    <mergeCell ref="C137:C138"/>
    <mergeCell ref="D137:D138"/>
    <mergeCell ref="E138:M138"/>
    <mergeCell ref="F140:I150"/>
    <mergeCell ref="F156:I166"/>
    <mergeCell ref="E86:M86"/>
    <mergeCell ref="C84:D84"/>
    <mergeCell ref="E84:J84"/>
    <mergeCell ref="K84:M84"/>
    <mergeCell ref="B85:B86"/>
    <mergeCell ref="C85:C86"/>
    <mergeCell ref="D85:D86"/>
    <mergeCell ref="E68:J68"/>
    <mergeCell ref="K68:M68"/>
    <mergeCell ref="D69:D70"/>
    <mergeCell ref="C69:C70"/>
    <mergeCell ref="B69:B70"/>
    <mergeCell ref="C68:D68"/>
    <mergeCell ref="H72:I82"/>
    <mergeCell ref="K152:M152"/>
    <mergeCell ref="K87:M87"/>
    <mergeCell ref="B153:B154"/>
    <mergeCell ref="E155:J155"/>
    <mergeCell ref="K155:M155"/>
    <mergeCell ref="F106:I116"/>
    <mergeCell ref="E71:J71"/>
    <mergeCell ref="K71:M71"/>
    <mergeCell ref="E87:J87"/>
    <mergeCell ref="C2:F2"/>
    <mergeCell ref="A67:A98"/>
    <mergeCell ref="A101:A132"/>
    <mergeCell ref="A135:A166"/>
    <mergeCell ref="C152:D152"/>
    <mergeCell ref="E152:J152"/>
    <mergeCell ref="B119:B120"/>
    <mergeCell ref="C119:C120"/>
    <mergeCell ref="D119:D120"/>
    <mergeCell ref="E120:M120"/>
    <mergeCell ref="F122:I132"/>
    <mergeCell ref="B103:B104"/>
    <mergeCell ref="C103:C104"/>
    <mergeCell ref="D103:D104"/>
    <mergeCell ref="E104:M104"/>
    <mergeCell ref="C118:D118"/>
    <mergeCell ref="E118:J118"/>
    <mergeCell ref="B67:M67"/>
    <mergeCell ref="B101:M101"/>
    <mergeCell ref="C102:D102"/>
    <mergeCell ref="E102:J102"/>
    <mergeCell ref="K102:M102"/>
    <mergeCell ref="E70:M70"/>
    <mergeCell ref="C57:D57"/>
  </mergeCells>
  <conditionalFormatting sqref="A1:A18 A23:A34 A36:A39 A133:A134 A167:A1048576">
    <cfRule type="containsText" dxfId="47" priority="145" operator="containsText" text="&quot;RELEVANTNÍ&quot;">
      <formula>NOT(ISERROR(SEARCH("""RELEVANTNÍ""",A1)))</formula>
    </cfRule>
    <cfRule type="beginsWith" dxfId="46" priority="144" operator="beginsWith" text="RE">
      <formula>LEFT(A1,LEN("RE"))="RE"</formula>
    </cfRule>
  </conditionalFormatting>
  <conditionalFormatting sqref="A41:A67">
    <cfRule type="beginsWith" dxfId="45" priority="111" operator="beginsWith" text="RE">
      <formula>LEFT(A41,LEN("RE"))="RE"</formula>
    </cfRule>
    <cfRule type="containsText" dxfId="44" priority="112" operator="containsText" text="&quot;RELEVANTNÍ&quot;">
      <formula>NOT(ISERROR(SEARCH("""RELEVANTNÍ""",A41)))</formula>
    </cfRule>
  </conditionalFormatting>
  <conditionalFormatting sqref="A99:A101">
    <cfRule type="containsText" dxfId="43" priority="84" operator="containsText" text="&quot;RELEVANTNÍ&quot;">
      <formula>NOT(ISERROR(SEARCH("""RELEVANTNÍ""",A99)))</formula>
    </cfRule>
    <cfRule type="beginsWith" dxfId="42" priority="83" operator="beginsWith" text="RE">
      <formula>LEFT(A99,LEN("RE"))="RE"</formula>
    </cfRule>
  </conditionalFormatting>
  <conditionalFormatting sqref="C73:D73 D74:D82">
    <cfRule type="beginsWith" dxfId="41" priority="136" operator="beginsWith" text="RE">
      <formula>LEFT(C73,LEN("RE"))="RE"</formula>
    </cfRule>
  </conditionalFormatting>
  <conditionalFormatting sqref="D89:D98">
    <cfRule type="beginsWith" dxfId="40" priority="28" operator="beginsWith" text="RE">
      <formula>LEFT(D89,LEN("RE"))="RE"</formula>
    </cfRule>
  </conditionalFormatting>
  <conditionalFormatting sqref="D107:D116">
    <cfRule type="beginsWith" dxfId="39" priority="27" operator="beginsWith" text="RE">
      <formula>LEFT(D107,LEN("RE"))="RE"</formula>
    </cfRule>
  </conditionalFormatting>
  <conditionalFormatting sqref="D123:D132">
    <cfRule type="beginsWith" dxfId="38" priority="26" operator="beginsWith" text="RE">
      <formula>LEFT(D123,LEN("RE"))="RE"</formula>
    </cfRule>
  </conditionalFormatting>
  <conditionalFormatting sqref="D141:D150">
    <cfRule type="beginsWith" dxfId="37" priority="25" operator="beginsWith" text="RE">
      <formula>LEFT(D141,LEN("RE"))="RE"</formula>
    </cfRule>
  </conditionalFormatting>
  <conditionalFormatting sqref="D157:D166">
    <cfRule type="beginsWith" dxfId="36" priority="24" operator="beginsWith" text="RE">
      <formula>LEFT(D157,LEN("RE"))="RE"</formula>
    </cfRule>
  </conditionalFormatting>
  <conditionalFormatting sqref="E19 E27 E35 E40 E45">
    <cfRule type="beginsWith" dxfId="35" priority="2" operator="beginsWith" text="NERE">
      <formula>LEFT(E19,LEN("NERE"))="NERE"</formula>
    </cfRule>
    <cfRule type="beginsWith" dxfId="34" priority="1" operator="beginsWith" text="RE">
      <formula>LEFT(E19,LEN("RE"))="RE"</formula>
    </cfRule>
  </conditionalFormatting>
  <conditionalFormatting sqref="E22:E24">
    <cfRule type="expression" dxfId="33" priority="14">
      <formula>$E$19="RELEVANTNÍ"</formula>
    </cfRule>
    <cfRule type="expression" dxfId="32" priority="15">
      <formula>$E$19="NERELEVANTNÍ"</formula>
    </cfRule>
  </conditionalFormatting>
  <conditionalFormatting sqref="E25">
    <cfRule type="containsText" dxfId="31" priority="147" operator="containsText" text="Ano">
      <formula>NOT(ISERROR(SEARCH("Ano",E25)))</formula>
    </cfRule>
    <cfRule type="containsText" dxfId="30" priority="146" operator="containsText" text="Ne">
      <formula>NOT(ISERROR(SEARCH("Ne",E25)))</formula>
    </cfRule>
  </conditionalFormatting>
  <conditionalFormatting sqref="E30:E32">
    <cfRule type="expression" dxfId="29" priority="16">
      <formula>$E$27="RELEVANTNÍ"</formula>
    </cfRule>
    <cfRule type="expression" dxfId="28" priority="17">
      <formula>$E$27="NERELEVANTNÍ"</formula>
    </cfRule>
  </conditionalFormatting>
  <conditionalFormatting sqref="E33 E38 E43 E62 E64">
    <cfRule type="containsText" dxfId="27" priority="149" operator="containsText" text="Ano">
      <formula>NOT(ISERROR(SEARCH("Ano",E33)))</formula>
    </cfRule>
    <cfRule type="containsText" dxfId="26" priority="148" operator="containsText" text="Ne">
      <formula>NOT(ISERROR(SEARCH("Ne",E33)))</formula>
    </cfRule>
  </conditionalFormatting>
  <conditionalFormatting sqref="E36:E37">
    <cfRule type="expression" dxfId="25" priority="19">
      <formula>$E$35="NERELEVANTNÍ"</formula>
    </cfRule>
    <cfRule type="expression" dxfId="24" priority="18">
      <formula>$E$35="RELEVANTNÍ"</formula>
    </cfRule>
  </conditionalFormatting>
  <conditionalFormatting sqref="E41:E42">
    <cfRule type="expression" dxfId="23" priority="20">
      <formula>$E$40="RELEVANTNÍ"</formula>
    </cfRule>
    <cfRule type="expression" dxfId="22" priority="21">
      <formula>$E$40="NERELEVANTNÍ"</formula>
    </cfRule>
  </conditionalFormatting>
  <conditionalFormatting sqref="E84">
    <cfRule type="beginsWith" dxfId="21" priority="103" operator="beginsWith" text="RE">
      <formula>LEFT(E84,LEN("RE"))="RE"</formula>
    </cfRule>
  </conditionalFormatting>
  <conditionalFormatting sqref="E88:E98">
    <cfRule type="beginsWith" dxfId="20" priority="104" operator="beginsWith" text="RE">
      <formula>LEFT(E88,LEN("RE"))="RE"</formula>
    </cfRule>
  </conditionalFormatting>
  <conditionalFormatting sqref="E102 E117:F117">
    <cfRule type="beginsWith" dxfId="19" priority="82" operator="beginsWith" text="RE">
      <formula>LEFT(E102,LEN("RE"))="RE"</formula>
    </cfRule>
  </conditionalFormatting>
  <conditionalFormatting sqref="E106:E116">
    <cfRule type="beginsWith" dxfId="18" priority="38" operator="beginsWith" text="RE">
      <formula>LEFT(E106,LEN("RE"))="RE"</formula>
    </cfRule>
  </conditionalFormatting>
  <conditionalFormatting sqref="E118">
    <cfRule type="beginsWith" dxfId="17" priority="70" operator="beginsWith" text="RE">
      <formula>LEFT(E118,LEN("RE"))="RE"</formula>
    </cfRule>
  </conditionalFormatting>
  <conditionalFormatting sqref="E122:E132">
    <cfRule type="beginsWith" dxfId="16" priority="35" operator="beginsWith" text="RE">
      <formula>LEFT(E122,LEN("RE"))="RE"</formula>
    </cfRule>
  </conditionalFormatting>
  <conditionalFormatting sqref="E140:E150">
    <cfRule type="beginsWith" dxfId="15" priority="32" operator="beginsWith" text="RE">
      <formula>LEFT(E140,LEN("RE"))="RE"</formula>
    </cfRule>
  </conditionalFormatting>
  <conditionalFormatting sqref="E156:E166">
    <cfRule type="beginsWith" dxfId="14" priority="29" operator="beginsWith" text="RE">
      <formula>LEFT(E156,LEN("RE"))="RE"</formula>
    </cfRule>
  </conditionalFormatting>
  <conditionalFormatting sqref="E3:F8">
    <cfRule type="beginsWith" dxfId="13" priority="55" operator="beginsWith" text="RE">
      <formula>LEFT(E3,LEN("RE"))="RE"</formula>
    </cfRule>
  </conditionalFormatting>
  <conditionalFormatting sqref="E49:F50 E56:F58">
    <cfRule type="expression" dxfId="12" priority="23">
      <formula>$E$45="RELEVANTNÍ"</formula>
    </cfRule>
    <cfRule type="expression" dxfId="11" priority="41">
      <formula>$E$45="NERELEVANTNÍ"</formula>
    </cfRule>
  </conditionalFormatting>
  <conditionalFormatting sqref="E74:F83">
    <cfRule type="beginsWith" dxfId="10" priority="107" operator="beginsWith" text="RE">
      <formula>LEFT(E74,LEN("RE"))="RE"</formula>
    </cfRule>
  </conditionalFormatting>
  <conditionalFormatting sqref="J72:M73">
    <cfRule type="beginsWith" dxfId="9" priority="134" operator="beginsWith" text="RE">
      <formula>LEFT(J72,LEN("RE"))="RE"</formula>
    </cfRule>
  </conditionalFormatting>
  <conditionalFormatting sqref="J106:M106">
    <cfRule type="beginsWith" dxfId="8" priority="40" operator="beginsWith" text="RE">
      <formula>LEFT(J106,LEN("RE"))="RE"</formula>
    </cfRule>
  </conditionalFormatting>
  <conditionalFormatting sqref="J122:M122">
    <cfRule type="beginsWith" dxfId="7" priority="37" operator="beginsWith" text="RE">
      <formula>LEFT(J122,LEN("RE"))="RE"</formula>
    </cfRule>
  </conditionalFormatting>
  <conditionalFormatting sqref="J140:M140">
    <cfRule type="beginsWith" dxfId="6" priority="34" operator="beginsWith" text="RE">
      <formula>LEFT(J140,LEN("RE"))="RE"</formula>
    </cfRule>
  </conditionalFormatting>
  <conditionalFormatting sqref="J156:M156">
    <cfRule type="beginsWith" dxfId="5" priority="31" operator="beginsWith" text="RE">
      <formula>LEFT(J156,LEN("RE"))="RE"</formula>
    </cfRule>
  </conditionalFormatting>
  <conditionalFormatting sqref="M89">
    <cfRule type="beginsWith" dxfId="4" priority="131" operator="beginsWith" text="RE">
      <formula>LEFT(M89,LEN("RE"))="RE"</formula>
    </cfRule>
  </conditionalFormatting>
  <conditionalFormatting sqref="M107">
    <cfRule type="beginsWith" dxfId="3" priority="39" operator="beginsWith" text="RE">
      <formula>LEFT(M107,LEN("RE"))="RE"</formula>
    </cfRule>
  </conditionalFormatting>
  <conditionalFormatting sqref="M123">
    <cfRule type="beginsWith" dxfId="2" priority="36" operator="beginsWith" text="RE">
      <formula>LEFT(M123,LEN("RE"))="RE"</formula>
    </cfRule>
  </conditionalFormatting>
  <conditionalFormatting sqref="M141">
    <cfRule type="beginsWith" dxfId="1" priority="33" operator="beginsWith" text="RE">
      <formula>LEFT(M141,LEN("RE"))="RE"</formula>
    </cfRule>
  </conditionalFormatting>
  <conditionalFormatting sqref="M157">
    <cfRule type="beginsWith" dxfId="0" priority="30" operator="beginsWith" text="RE">
      <formula>LEFT(M157,LEN("RE"))="RE"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A07E81C-3D81-4E9E-A66C-96E08E68B2F5}">
          <x14:formula1>
            <xm:f>'2b Právní formy žadatelů'!$B$79:$B$81</xm:f>
          </x14:formula1>
          <xm:sqref>D11:F15</xm:sqref>
        </x14:dataValidation>
        <x14:dataValidation type="list" allowBlank="1" showErrorMessage="1" promptTitle="Vyberte" xr:uid="{00000000-0002-0000-0900-000001000000}">
          <x14:formula1>
            <xm:f>'2b Právní formy žadatelů'!$B$79:$B$81</xm:f>
          </x14:formula1>
          <xm:sqref>E36:E37 E41:E42</xm:sqref>
        </x14:dataValidation>
        <x14:dataValidation type="list" allowBlank="1" showInputMessage="1" showErrorMessage="1" xr:uid="{1EB13283-1EAC-4C22-B33A-1FFF48DF1336}">
          <x14:formula1>
            <xm:f>'2i Právní formy žadatelů v MS'!$C$3:$C$77</xm:f>
          </x14:formula1>
          <xm:sqref>D73:D82 D89:D98 D107:D116 D123:D132 D141:D150 D157:D166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ent_x00e1__x0159_ xmlns="96f83003-48fd-4f52-836f-d78a4dd9c06d" xsi:nil="true"/>
    <TaxCatchAll xmlns="38a97ebd-7b55-4e0a-b11e-b1f20907ee6a" xsi:nil="true"/>
    <_Flow_SignoffStatus xmlns="96f83003-48fd-4f52-836f-d78a4dd9c06d" xsi:nil="true"/>
    <lcf76f155ced4ddcb4097134ff3c332f xmlns="96f83003-48fd-4f52-836f-d78a4dd9c06d">
      <Terms xmlns="http://schemas.microsoft.com/office/infopath/2007/PartnerControls"/>
    </lcf76f155ced4ddcb4097134ff3c332f>
    <priorita xmlns="96f83003-48fd-4f52-836f-d78a4dd9c06d">true</priori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A81CF9D6ADE5B43ACCF94B3A4065965" ma:contentTypeVersion="26" ma:contentTypeDescription="Vytvoří nový dokument" ma:contentTypeScope="" ma:versionID="f402ccc214a8d81941942e43274b9f71">
  <xsd:schema xmlns:xsd="http://www.w3.org/2001/XMLSchema" xmlns:xs="http://www.w3.org/2001/XMLSchema" xmlns:p="http://schemas.microsoft.com/office/2006/metadata/properties" xmlns:ns2="96f83003-48fd-4f52-836f-d78a4dd9c06d" xmlns:ns3="38a97ebd-7b55-4e0a-b11e-b1f20907ee6a" targetNamespace="http://schemas.microsoft.com/office/2006/metadata/properties" ma:root="true" ma:fieldsID="b2174faaac653c6be073d24a5b27d956" ns2:_="" ns3:_="">
    <xsd:import namespace="96f83003-48fd-4f52-836f-d78a4dd9c06d"/>
    <xsd:import namespace="38a97ebd-7b55-4e0a-b11e-b1f20907ee6a"/>
    <xsd:element name="properties">
      <xsd:complexType>
        <xsd:sequence>
          <xsd:element name="documentManagement">
            <xsd:complexType>
              <xsd:all>
                <xsd:element ref="ns2:_Flow_SignoffStatus" minOccurs="0"/>
                <xsd:element ref="ns2:Koment_x00e1__x0159_"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priori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83003-48fd-4f52-836f-d78a4dd9c06d" elementFormDefault="qualified">
    <xsd:import namespace="http://schemas.microsoft.com/office/2006/documentManagement/types"/>
    <xsd:import namespace="http://schemas.microsoft.com/office/infopath/2007/PartnerControls"/>
    <xsd:element name="_Flow_SignoffStatus" ma:index="2" nillable="true" ma:displayName="Stav odsouhlasení" ma:internalName="_x0024_Resources_x003a_core_x002c_Signoff_Status_x003b_" ma:readOnly="false">
      <xsd:simpleType>
        <xsd:restriction base="dms:Text"/>
      </xsd:simpleType>
    </xsd:element>
    <xsd:element name="Koment_x00e1__x0159_" ma:index="3" nillable="true" ma:displayName="Komentář" ma:internalName="Koment_x00e1__x0159_" ma:readOnly="false">
      <xsd:simpleType>
        <xsd:restriction base="dms:Text">
          <xsd:maxLength value="50"/>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8" nillable="true" ma:displayName="Tags" ma:hidden="true" ma:internalName="MediaServiceAutoTags"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priorita" ma:index="27" nillable="true" ma:displayName="priorita" ma:default="1" ma:format="Dropdown" ma:hidden="true" ma:internalName="priorita" ma:readOnly="false">
      <xsd:simpleType>
        <xsd:restriction base="dms:Boolea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a97ebd-7b55-4e0a-b11e-b1f20907ee6a" elementFormDefault="qualified">
    <xsd:import namespace="http://schemas.microsoft.com/office/2006/documentManagement/types"/>
    <xsd:import namespace="http://schemas.microsoft.com/office/infopath/2007/PartnerControls"/>
    <xsd:element name="SharedWithUsers" ma:index="12" nillable="true" ma:displayName="Sdílí se s"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hidden="true" ma:internalName="SharedWithDetails" ma:readOnly="true">
      <xsd:simpleType>
        <xsd:restriction base="dms:Note"/>
      </xsd:simpleType>
    </xsd:element>
    <xsd:element name="TaxCatchAll" ma:index="25" nillable="true" ma:displayName="Taxonomy Catch All Column" ma:hidden="true" ma:list="{3e24faa0-bcb1-4044-a421-08fbf966fd37}" ma:internalName="TaxCatchAll" ma:readOnly="false" ma:showField="CatchAllData" ma:web="38a97ebd-7b55-4e0a-b11e-b1f20907ee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19844F-E3C2-4148-A613-15EE0FB71480}">
  <ds:schemaRefs>
    <ds:schemaRef ds:uri="http://schemas.microsoft.com/office/2006/documentManagement/types"/>
    <ds:schemaRef ds:uri="96f83003-48fd-4f52-836f-d78a4dd9c06d"/>
    <ds:schemaRef ds:uri="http://purl.org/dc/terms/"/>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38a97ebd-7b55-4e0a-b11e-b1f20907ee6a"/>
    <ds:schemaRef ds:uri="http://schemas.microsoft.com/office/2006/metadata/properties"/>
  </ds:schemaRefs>
</ds:datastoreItem>
</file>

<file path=customXml/itemProps2.xml><?xml version="1.0" encoding="utf-8"?>
<ds:datastoreItem xmlns:ds="http://schemas.openxmlformats.org/officeDocument/2006/customXml" ds:itemID="{BE21C8B7-254B-4390-A622-157F21A3FB79}">
  <ds:schemaRefs>
    <ds:schemaRef ds:uri="http://schemas.microsoft.com/sharepoint/v3/contenttype/forms"/>
  </ds:schemaRefs>
</ds:datastoreItem>
</file>

<file path=customXml/itemProps3.xml><?xml version="1.0" encoding="utf-8"?>
<ds:datastoreItem xmlns:ds="http://schemas.openxmlformats.org/officeDocument/2006/customXml" ds:itemID="{42D48F65-A6EA-41B8-B770-D59F9C1BF9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83003-48fd-4f52-836f-d78a4dd9c06d"/>
    <ds:schemaRef ds:uri="38a97ebd-7b55-4e0a-b11e-b1f20907ee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vt:i4>
      </vt:variant>
    </vt:vector>
  </HeadingPairs>
  <TitlesOfParts>
    <vt:vector size="26" baseType="lpstr">
      <vt:lpstr>Titulní list</vt:lpstr>
      <vt:lpstr>1 Pokyny zjednodušené</vt:lpstr>
      <vt:lpstr>1a Pokyny k vyplnění</vt:lpstr>
      <vt:lpstr>1a Pokyny k vyplnění - prac.</vt:lpstr>
      <vt:lpstr>1b Formulář_kategorie podniku</vt:lpstr>
      <vt:lpstr>1c Příloha_kategorie podniku</vt:lpstr>
      <vt:lpstr>1d Pokyny k příloze 1c</vt:lpstr>
      <vt:lpstr>2a Pokyny k vyplnění testu PvO</vt:lpstr>
      <vt:lpstr>2b Právní formy žadatelů</vt:lpstr>
      <vt:lpstr>2c Výběr formy</vt:lpstr>
      <vt:lpstr>relevantnost kritérií</vt:lpstr>
      <vt:lpstr>2d Vyhl. 325, Daň. ev., Paušál</vt:lpstr>
      <vt:lpstr>2e Podnikatel (500)</vt:lpstr>
      <vt:lpstr>2f Nepodnikatel (504)</vt:lpstr>
      <vt:lpstr>2g Veřejný subjekt (410) </vt:lpstr>
      <vt:lpstr>2h FO nepodnikající (586)</vt:lpstr>
      <vt:lpstr>2i Právní formy žadatelů v MS</vt:lpstr>
      <vt:lpstr>podbarvení</vt:lpstr>
      <vt:lpstr>3a Skupina podniků</vt:lpstr>
      <vt:lpstr>'1c Příloha_kategorie podniku'!Názvy_tisku</vt:lpstr>
      <vt:lpstr>'1d Pokyny k příloze 1c'!Názvy_tisku</vt:lpstr>
      <vt:lpstr>'1a Pokyny k vyplnění'!Oblast_tisku</vt:lpstr>
      <vt:lpstr>'1c Příloha_kategorie podniku'!Oblast_tisku</vt:lpstr>
      <vt:lpstr>'2c Výběr formy'!Oblast_tisku</vt:lpstr>
      <vt:lpstr>'3a Skupina podniků'!Oblast_tisku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Vojtek Milan</cp:lastModifiedBy>
  <cp:revision/>
  <dcterms:created xsi:type="dcterms:W3CDTF">2018-08-17T12:31:45Z</dcterms:created>
  <dcterms:modified xsi:type="dcterms:W3CDTF">2025-07-17T07:00:21Z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0x0101005A81CF9D6ADE5B43ACCF94B3A4065965</vt:lpwstr>
  </property>
  <property fmtid="{D5CDD505-2E9C-101B-9397-08002B2CF9AE}" pid="3" name="MediaServiceImageTags">
    <vt:lpwstr/>
  </property>
</Properties>
</file>